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esktop\KDSP MC\"/>
    </mc:Choice>
  </mc:AlternateContent>
  <xr:revisionPtr revIDLastSave="0" documentId="13_ncr:1_{C66DF676-B968-480D-880B-6BA2FAD2F559}" xr6:coauthVersionLast="47" xr6:coauthVersionMax="47" xr10:uidLastSave="{00000000-0000-0000-0000-000000000000}"/>
  <bookViews>
    <workbookView minimized="1" xWindow="18930" yWindow="7065" windowWidth="2940" windowHeight="1140" tabRatio="981" xr2:uid="{00000000-000D-0000-FFFF-FFFF00000000}"/>
  </bookViews>
  <sheets>
    <sheet name="CONSOLIDATED" sheetId="2" r:id="rId1"/>
    <sheet name="RECURRENT" sheetId="3" r:id="rId2"/>
    <sheet name="DEVELOPMENT" sheetId="4" r:id="rId3"/>
    <sheet name="GVN" sheetId="5" r:id="rId4"/>
    <sheet name="FINANCE" sheetId="6" r:id="rId5"/>
    <sheet name="AGRIC" sheetId="7" r:id="rId6"/>
    <sheet name="YOUTH" sheetId="8" r:id="rId7"/>
    <sheet name="WATER" sheetId="9" r:id="rId8"/>
    <sheet name="EDUCATION" sheetId="10" r:id="rId9"/>
    <sheet name="LEGAL" sheetId="11" r:id="rId10"/>
    <sheet name="PSTD" sheetId="12" r:id="rId11"/>
    <sheet name="CITY BOARD" sheetId="13" r:id="rId12"/>
    <sheet name="LANDS" sheetId="14" r:id="rId13"/>
    <sheet name="TRADE" sheetId="15" r:id="rId14"/>
    <sheet name="CPSB" sheetId="16" r:id="rId15"/>
    <sheet name="ROADS" sheetId="17" r:id="rId16"/>
    <sheet name="NAIVASHA" sheetId="18" r:id="rId17"/>
    <sheet name="HEALTH" sheetId="20" r:id="rId18"/>
    <sheet name="GILGIL" sheetId="19" r:id="rId19"/>
    <sheet name="MOLO" sheetId="21" r:id="rId20"/>
  </sheets>
  <externalReferences>
    <externalReference r:id="rId21"/>
    <externalReference r:id="rId22"/>
    <externalReference r:id="rId23"/>
    <externalReference r:id="rId2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2" l="1"/>
  <c r="D49" i="2" l="1"/>
  <c r="D50" i="2" s="1"/>
  <c r="E49" i="2"/>
  <c r="E50" i="2" s="1"/>
  <c r="F49" i="2"/>
  <c r="F50" i="2" s="1"/>
  <c r="G48" i="2"/>
  <c r="G47" i="2"/>
  <c r="G46" i="2"/>
  <c r="G45" i="2"/>
  <c r="J203" i="14" l="1"/>
  <c r="I203" i="14"/>
  <c r="H203" i="14"/>
  <c r="H204" i="14" s="1"/>
  <c r="K202" i="14"/>
  <c r="K201" i="14"/>
  <c r="K200" i="14"/>
  <c r="K199" i="14"/>
  <c r="K198" i="14"/>
  <c r="J196" i="14"/>
  <c r="H196" i="14"/>
  <c r="K195" i="14"/>
  <c r="K193" i="14"/>
  <c r="K192" i="14"/>
  <c r="I191" i="14"/>
  <c r="K191" i="14" s="1"/>
  <c r="I190" i="14"/>
  <c r="K190" i="14" s="1"/>
  <c r="I189" i="14"/>
  <c r="K189" i="14" s="1"/>
  <c r="I188" i="14"/>
  <c r="K188" i="14" s="1"/>
  <c r="K187" i="14"/>
  <c r="K186" i="14"/>
  <c r="K185" i="14"/>
  <c r="K184" i="14"/>
  <c r="K183" i="14"/>
  <c r="K182" i="14"/>
  <c r="K181" i="14"/>
  <c r="I180" i="14"/>
  <c r="K180" i="14" s="1"/>
  <c r="I179" i="14"/>
  <c r="K179" i="14" s="1"/>
  <c r="I178" i="14"/>
  <c r="I196" i="14" s="1"/>
  <c r="K177" i="14"/>
  <c r="K176" i="14"/>
  <c r="K175" i="14"/>
  <c r="K174" i="14"/>
  <c r="K173" i="14"/>
  <c r="K172" i="14"/>
  <c r="J171" i="14"/>
  <c r="I171" i="14"/>
  <c r="H171" i="14"/>
  <c r="K171" i="14" s="1"/>
  <c r="K170" i="14"/>
  <c r="K169" i="14"/>
  <c r="K168" i="14"/>
  <c r="K167" i="14"/>
  <c r="K166" i="14"/>
  <c r="K165" i="14"/>
  <c r="K164" i="14"/>
  <c r="K163" i="14"/>
  <c r="K162" i="14"/>
  <c r="K161" i="14"/>
  <c r="K160" i="14"/>
  <c r="K159" i="14"/>
  <c r="K158" i="14"/>
  <c r="K157" i="14"/>
  <c r="K156" i="14"/>
  <c r="K155" i="14"/>
  <c r="K154" i="14"/>
  <c r="K153" i="14"/>
  <c r="K152"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21" i="14"/>
  <c r="K120" i="14"/>
  <c r="K119" i="14"/>
  <c r="K118" i="14"/>
  <c r="K117"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6" i="14"/>
  <c r="K85" i="14"/>
  <c r="K84" i="14"/>
  <c r="K83" i="14"/>
  <c r="K82"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J204" i="14" l="1"/>
  <c r="K203" i="14"/>
  <c r="I204" i="14"/>
  <c r="K178" i="14"/>
  <c r="K196" i="14" s="1"/>
  <c r="K204" i="14" s="1"/>
  <c r="E16" i="4" l="1"/>
  <c r="G16" i="4" s="1"/>
  <c r="E16" i="3"/>
  <c r="G16" i="3" s="1"/>
  <c r="E15" i="2"/>
  <c r="G15" i="2" s="1"/>
  <c r="G32" i="2"/>
  <c r="G31" i="2"/>
  <c r="D85" i="3" l="1"/>
  <c r="G89" i="3"/>
  <c r="F102" i="3"/>
  <c r="F106" i="3"/>
  <c r="F105" i="3"/>
  <c r="F104" i="3"/>
  <c r="F103" i="3"/>
  <c r="F101" i="3"/>
  <c r="F100" i="3"/>
  <c r="F99" i="3"/>
  <c r="F98" i="3"/>
  <c r="F97" i="3"/>
  <c r="F96" i="3"/>
  <c r="F95" i="3"/>
  <c r="F94" i="3"/>
  <c r="F93" i="3"/>
  <c r="F92" i="3"/>
  <c r="E106" i="3"/>
  <c r="E105" i="3"/>
  <c r="E103" i="3"/>
  <c r="E107" i="3"/>
  <c r="E104" i="3"/>
  <c r="E102" i="3"/>
  <c r="E101" i="3"/>
  <c r="E100" i="3"/>
  <c r="E99" i="3"/>
  <c r="E98" i="3"/>
  <c r="E97" i="3"/>
  <c r="E96" i="3"/>
  <c r="E95" i="3"/>
  <c r="E94" i="3"/>
  <c r="E93" i="3"/>
  <c r="E92" i="3"/>
  <c r="D108" i="3"/>
  <c r="D107" i="3"/>
  <c r="D106" i="3"/>
  <c r="D105" i="3"/>
  <c r="D104" i="3"/>
  <c r="D103" i="3"/>
  <c r="D102" i="3"/>
  <c r="D101" i="3"/>
  <c r="D100" i="3"/>
  <c r="D99" i="3"/>
  <c r="D98" i="3"/>
  <c r="D97" i="3"/>
  <c r="D96" i="3"/>
  <c r="D95" i="3"/>
  <c r="D94" i="3"/>
  <c r="D93" i="3"/>
  <c r="D92" i="3"/>
  <c r="C105" i="3"/>
  <c r="G105" i="3" s="1"/>
  <c r="C104" i="3"/>
  <c r="G104" i="3" s="1"/>
  <c r="C103" i="3"/>
  <c r="G103" i="3" s="1"/>
  <c r="C102" i="3"/>
  <c r="G102" i="3" s="1"/>
  <c r="C101" i="3"/>
  <c r="C100" i="3"/>
  <c r="G100" i="3" s="1"/>
  <c r="C99" i="3"/>
  <c r="G99" i="3" s="1"/>
  <c r="C98" i="3"/>
  <c r="G98" i="3" s="1"/>
  <c r="C97" i="3"/>
  <c r="G97" i="3" s="1"/>
  <c r="C96" i="3"/>
  <c r="G96" i="3" s="1"/>
  <c r="C95" i="3"/>
  <c r="G95" i="3" s="1"/>
  <c r="C94" i="3"/>
  <c r="G94" i="3" s="1"/>
  <c r="C93" i="3"/>
  <c r="G93" i="3" s="1"/>
  <c r="C107" i="3"/>
  <c r="G107" i="3" s="1"/>
  <c r="C106" i="3"/>
  <c r="G106" i="3" s="1"/>
  <c r="C92" i="3"/>
  <c r="G92" i="3" s="1"/>
  <c r="F71" i="3"/>
  <c r="F88" i="3" s="1"/>
  <c r="F85" i="3"/>
  <c r="F84" i="3"/>
  <c r="F83" i="3"/>
  <c r="F82" i="3"/>
  <c r="F81" i="3"/>
  <c r="F80" i="3"/>
  <c r="F79" i="3"/>
  <c r="F78" i="3"/>
  <c r="F77" i="3"/>
  <c r="F76" i="3"/>
  <c r="F75" i="3"/>
  <c r="F74" i="3"/>
  <c r="F73" i="3"/>
  <c r="F72" i="3"/>
  <c r="E85" i="3"/>
  <c r="E84" i="3"/>
  <c r="E83" i="3"/>
  <c r="E82" i="3"/>
  <c r="E81" i="3"/>
  <c r="E80" i="3"/>
  <c r="E79" i="3"/>
  <c r="E78" i="3"/>
  <c r="E77" i="3"/>
  <c r="E76" i="3"/>
  <c r="E75" i="3"/>
  <c r="E74" i="3"/>
  <c r="E73" i="3"/>
  <c r="E72" i="3"/>
  <c r="E71" i="3"/>
  <c r="D86" i="3"/>
  <c r="D84" i="3"/>
  <c r="D83" i="3"/>
  <c r="D82" i="3"/>
  <c r="D81" i="3"/>
  <c r="D80" i="3"/>
  <c r="D79" i="3"/>
  <c r="D78" i="3"/>
  <c r="D77" i="3"/>
  <c r="D76" i="3"/>
  <c r="D75" i="3"/>
  <c r="D74" i="3"/>
  <c r="D73" i="3"/>
  <c r="D72" i="3"/>
  <c r="D71" i="3"/>
  <c r="C87" i="3"/>
  <c r="G87" i="3" s="1"/>
  <c r="C86" i="3"/>
  <c r="G86" i="3" s="1"/>
  <c r="C85" i="3"/>
  <c r="G85" i="3" s="1"/>
  <c r="C84" i="3"/>
  <c r="G84" i="3" s="1"/>
  <c r="C83" i="3"/>
  <c r="G83" i="3" s="1"/>
  <c r="C82" i="3"/>
  <c r="G82" i="3" s="1"/>
  <c r="C81" i="3"/>
  <c r="G81" i="3" s="1"/>
  <c r="C80" i="3"/>
  <c r="C79" i="3"/>
  <c r="G79" i="3" s="1"/>
  <c r="C78" i="3"/>
  <c r="G78" i="3" s="1"/>
  <c r="C77" i="3"/>
  <c r="G77" i="3" s="1"/>
  <c r="C76" i="3"/>
  <c r="G76" i="3" s="1"/>
  <c r="C75" i="3"/>
  <c r="G75" i="3" s="1"/>
  <c r="C74" i="3"/>
  <c r="G74" i="3" s="1"/>
  <c r="C73" i="3"/>
  <c r="G73" i="3" s="1"/>
  <c r="C72" i="3"/>
  <c r="C88" i="3" s="1"/>
  <c r="C71" i="3"/>
  <c r="G71" i="3" s="1"/>
  <c r="E61" i="3"/>
  <c r="G58" i="3"/>
  <c r="F58" i="3"/>
  <c r="E58" i="3"/>
  <c r="D58" i="3"/>
  <c r="H58" i="3" s="1"/>
  <c r="D56" i="3"/>
  <c r="G54" i="3"/>
  <c r="F54" i="3"/>
  <c r="E54" i="3"/>
  <c r="D54" i="3"/>
  <c r="H54" i="3" s="1"/>
  <c r="G53" i="3"/>
  <c r="F53" i="3"/>
  <c r="E53" i="3"/>
  <c r="D53" i="3"/>
  <c r="H53" i="3" s="1"/>
  <c r="G52" i="3"/>
  <c r="F52" i="3"/>
  <c r="E52" i="3"/>
  <c r="K64" i="5"/>
  <c r="D67" i="3"/>
  <c r="G62" i="3"/>
  <c r="G61" i="3"/>
  <c r="G60" i="3"/>
  <c r="G59" i="3"/>
  <c r="G56" i="3"/>
  <c r="G55" i="3"/>
  <c r="G51" i="3"/>
  <c r="F65" i="3"/>
  <c r="F64" i="3"/>
  <c r="F62" i="3"/>
  <c r="F61" i="3"/>
  <c r="F60" i="3"/>
  <c r="F59" i="3"/>
  <c r="F57" i="3"/>
  <c r="F56" i="3"/>
  <c r="F55" i="3"/>
  <c r="F51" i="3"/>
  <c r="D65" i="3"/>
  <c r="D64" i="3"/>
  <c r="H64" i="3" s="1"/>
  <c r="D63" i="3"/>
  <c r="H63" i="3" s="1"/>
  <c r="D62" i="3"/>
  <c r="D61" i="3"/>
  <c r="H61" i="3" s="1"/>
  <c r="D60" i="3"/>
  <c r="D55" i="3"/>
  <c r="H55" i="3" s="1"/>
  <c r="D52" i="3"/>
  <c r="H52" i="3" s="1"/>
  <c r="D51" i="3"/>
  <c r="E66" i="3"/>
  <c r="E65" i="3"/>
  <c r="E64" i="3"/>
  <c r="E63" i="3"/>
  <c r="E62" i="3"/>
  <c r="E60" i="3"/>
  <c r="H60" i="3" s="1"/>
  <c r="E59" i="3"/>
  <c r="E56" i="3"/>
  <c r="H56" i="3" s="1"/>
  <c r="E55" i="3"/>
  <c r="E51" i="3"/>
  <c r="H51" i="3" s="1"/>
  <c r="G64" i="3"/>
  <c r="G63" i="3"/>
  <c r="G57" i="3"/>
  <c r="F66" i="3"/>
  <c r="F63" i="3"/>
  <c r="D66" i="3"/>
  <c r="H66" i="3" s="1"/>
  <c r="D57" i="3"/>
  <c r="G49" i="3"/>
  <c r="F49" i="3"/>
  <c r="E49" i="3"/>
  <c r="D49" i="3"/>
  <c r="H49" i="3" s="1"/>
  <c r="E88" i="3" l="1"/>
  <c r="G68" i="3"/>
  <c r="G80" i="3"/>
  <c r="G72" i="3"/>
  <c r="D88" i="3"/>
  <c r="D109" i="3"/>
  <c r="G88" i="3"/>
  <c r="G101" i="3"/>
  <c r="G109" i="3" s="1"/>
  <c r="F109" i="3"/>
  <c r="E109" i="3"/>
  <c r="G33" i="2"/>
  <c r="C109" i="3"/>
  <c r="G34" i="2" s="1"/>
  <c r="H62" i="3"/>
  <c r="F68" i="3"/>
  <c r="J144" i="18" l="1"/>
  <c r="J145" i="18" s="1"/>
  <c r="I144" i="18"/>
  <c r="I145" i="18" s="1"/>
  <c r="H144" i="18"/>
  <c r="H145" i="18" s="1"/>
  <c r="G144" i="18"/>
  <c r="G145" i="18" s="1"/>
  <c r="K143" i="18"/>
  <c r="K142" i="18"/>
  <c r="K141" i="18"/>
  <c r="K140" i="18"/>
  <c r="K145" i="18" l="1"/>
  <c r="G146" i="18" s="1"/>
  <c r="H146" i="18"/>
  <c r="I146" i="18"/>
  <c r="K144" i="18"/>
  <c r="C160" i="21" l="1"/>
  <c r="L119" i="18"/>
  <c r="K119" i="18"/>
  <c r="J119" i="18"/>
  <c r="I119" i="18"/>
  <c r="K116" i="18"/>
  <c r="J116" i="18"/>
  <c r="I116"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9" i="18"/>
  <c r="L8" i="18"/>
  <c r="L7" i="18"/>
  <c r="L6" i="18"/>
  <c r="L5" i="18"/>
  <c r="L4" i="18"/>
  <c r="I120" i="18" l="1"/>
  <c r="K120" i="18"/>
  <c r="L116" i="18"/>
  <c r="J120" i="18"/>
  <c r="C162" i="21"/>
  <c r="C108" i="3"/>
  <c r="G108" i="3" s="1"/>
  <c r="E67" i="3"/>
  <c r="H67" i="3" s="1"/>
  <c r="L120" i="18"/>
  <c r="H223" i="16" l="1"/>
  <c r="H224" i="16" s="1"/>
  <c r="G223" i="16"/>
  <c r="G224" i="16" s="1"/>
  <c r="F223" i="16"/>
  <c r="F224" i="16" s="1"/>
  <c r="E223" i="16"/>
  <c r="I222" i="16"/>
  <c r="I221" i="16"/>
  <c r="I220" i="16"/>
  <c r="E219" i="16"/>
  <c r="I219" i="16" s="1"/>
  <c r="E224" i="16" l="1"/>
  <c r="I224" i="16"/>
  <c r="F225" i="16" s="1"/>
  <c r="H225" i="16"/>
  <c r="I223" i="16"/>
  <c r="G225" i="16" l="1"/>
  <c r="J199" i="16" l="1"/>
  <c r="F18" i="3" s="1"/>
  <c r="I199" i="16"/>
  <c r="D18" i="3" s="1"/>
  <c r="H199" i="16"/>
  <c r="C18" i="3" s="1"/>
  <c r="K198" i="16"/>
  <c r="K197" i="16"/>
  <c r="K196" i="16"/>
  <c r="K195" i="16"/>
  <c r="K194" i="16"/>
  <c r="K193" i="16"/>
  <c r="K192" i="16"/>
  <c r="K191" i="16"/>
  <c r="K190" i="16"/>
  <c r="K189" i="16"/>
  <c r="K188" i="16"/>
  <c r="K187" i="16"/>
  <c r="K186" i="16"/>
  <c r="K185" i="16"/>
  <c r="K184" i="16"/>
  <c r="K183" i="16"/>
  <c r="K182" i="16"/>
  <c r="K181" i="16"/>
  <c r="K180" i="16"/>
  <c r="K179" i="16"/>
  <c r="K178" i="16"/>
  <c r="K177" i="16"/>
  <c r="K176" i="16"/>
  <c r="K175" i="16"/>
  <c r="K174" i="16"/>
  <c r="K173" i="16"/>
  <c r="K172" i="16"/>
  <c r="K171" i="16"/>
  <c r="K170" i="16"/>
  <c r="K169" i="16"/>
  <c r="K168" i="16"/>
  <c r="K167" i="16"/>
  <c r="K166" i="16"/>
  <c r="K165" i="16"/>
  <c r="K164" i="16"/>
  <c r="K163" i="16"/>
  <c r="K162" i="16"/>
  <c r="K161" i="16"/>
  <c r="K160" i="16"/>
  <c r="K159" i="16"/>
  <c r="K158" i="16"/>
  <c r="K157" i="16"/>
  <c r="K156" i="16"/>
  <c r="K155" i="16"/>
  <c r="K154" i="16"/>
  <c r="K153" i="16"/>
  <c r="K152" i="16"/>
  <c r="K151" i="16"/>
  <c r="K150" i="16"/>
  <c r="K149" i="16"/>
  <c r="K148" i="16"/>
  <c r="K147" i="16"/>
  <c r="K146" i="16"/>
  <c r="K145" i="16"/>
  <c r="K144" i="16"/>
  <c r="K143" i="16"/>
  <c r="K142" i="16"/>
  <c r="K141" i="16"/>
  <c r="K140" i="16"/>
  <c r="K139" i="16"/>
  <c r="K138" i="16"/>
  <c r="K137" i="16"/>
  <c r="K136" i="16"/>
  <c r="K135" i="16"/>
  <c r="K134" i="16"/>
  <c r="K133" i="16"/>
  <c r="K132" i="16"/>
  <c r="K131" i="16"/>
  <c r="K130" i="16"/>
  <c r="K129" i="16"/>
  <c r="K128" i="16"/>
  <c r="K127" i="16"/>
  <c r="K126" i="16"/>
  <c r="K125" i="16"/>
  <c r="K124" i="16"/>
  <c r="K123" i="16"/>
  <c r="K122" i="16"/>
  <c r="K121" i="16"/>
  <c r="K120" i="16"/>
  <c r="K119" i="16"/>
  <c r="K118" i="16"/>
  <c r="K117" i="16"/>
  <c r="K116" i="16"/>
  <c r="K115" i="16"/>
  <c r="K114" i="16"/>
  <c r="K113" i="16"/>
  <c r="K112" i="16"/>
  <c r="K111" i="16"/>
  <c r="K110" i="16"/>
  <c r="K109" i="16"/>
  <c r="K108" i="16"/>
  <c r="K107" i="16"/>
  <c r="K106" i="16"/>
  <c r="K105" i="16"/>
  <c r="K104" i="16"/>
  <c r="K103" i="16"/>
  <c r="K102" i="16"/>
  <c r="K101" i="16"/>
  <c r="K100" i="16"/>
  <c r="K99" i="16"/>
  <c r="K98" i="16"/>
  <c r="K97" i="16"/>
  <c r="K96" i="16"/>
  <c r="K95" i="16"/>
  <c r="K94" i="16"/>
  <c r="K93" i="16"/>
  <c r="K92" i="16"/>
  <c r="K91" i="16"/>
  <c r="K90" i="16"/>
  <c r="K89" i="16"/>
  <c r="K88" i="16"/>
  <c r="K87" i="16"/>
  <c r="K86" i="16"/>
  <c r="K85" i="16"/>
  <c r="K84" i="16"/>
  <c r="K83" i="16"/>
  <c r="K82" i="16"/>
  <c r="K81" i="16"/>
  <c r="K80" i="16"/>
  <c r="K79" i="16"/>
  <c r="K78" i="16"/>
  <c r="K77" i="16"/>
  <c r="K76" i="16"/>
  <c r="K75" i="16"/>
  <c r="K74" i="16"/>
  <c r="K73" i="16"/>
  <c r="K72" i="16"/>
  <c r="K71" i="16"/>
  <c r="K70" i="16"/>
  <c r="K69"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H383" i="7"/>
  <c r="H384" i="7" s="1"/>
  <c r="G383" i="7"/>
  <c r="G384" i="7" s="1"/>
  <c r="F383" i="7"/>
  <c r="F384" i="7" s="1"/>
  <c r="E383" i="7"/>
  <c r="E384" i="7" s="1"/>
  <c r="K199" i="16" l="1"/>
  <c r="I384" i="7"/>
  <c r="H198" i="6" l="1"/>
  <c r="H199" i="6" s="1"/>
  <c r="G198" i="6"/>
  <c r="G199" i="6" s="1"/>
  <c r="F198" i="6"/>
  <c r="F199" i="6" s="1"/>
  <c r="E198" i="6"/>
  <c r="E199" i="6" s="1"/>
  <c r="I197" i="6"/>
  <c r="I196" i="6"/>
  <c r="I195" i="6"/>
  <c r="I194" i="6"/>
  <c r="I199" i="6" l="1"/>
  <c r="F200" i="6" s="1"/>
  <c r="I198" i="6"/>
  <c r="H200" i="6" l="1"/>
  <c r="F2208" i="20"/>
  <c r="C2208" i="20"/>
  <c r="F2207" i="20"/>
  <c r="G65" i="3" s="1"/>
  <c r="H65" i="3" s="1"/>
  <c r="E2207" i="20"/>
  <c r="E2208" i="20" s="1"/>
  <c r="D2207" i="20"/>
  <c r="D2208" i="20" s="1"/>
  <c r="G2206" i="20"/>
  <c r="G2205" i="20"/>
  <c r="G2204" i="20"/>
  <c r="G2203" i="20"/>
  <c r="G2208" i="20" l="1"/>
  <c r="G2207" i="20"/>
  <c r="G160" i="21" l="1"/>
  <c r="G162" i="21" s="1"/>
  <c r="G159" i="21"/>
  <c r="H176" i="17" l="1"/>
  <c r="G176" i="17"/>
  <c r="E176" i="17"/>
  <c r="E177" i="17" s="1"/>
  <c r="I175" i="17"/>
  <c r="I174" i="17"/>
  <c r="H172" i="17"/>
  <c r="G172" i="17"/>
  <c r="I172" i="17" s="1"/>
  <c r="G177" i="17" l="1"/>
  <c r="H177" i="17"/>
  <c r="K192" i="15"/>
  <c r="J192" i="15"/>
  <c r="J193" i="15" s="1"/>
  <c r="I192" i="15"/>
  <c r="I193" i="15" s="1"/>
  <c r="H192" i="15"/>
  <c r="H193" i="15" s="1"/>
  <c r="L191" i="15"/>
  <c r="L190" i="15"/>
  <c r="L189" i="15"/>
  <c r="L192" i="15" l="1"/>
  <c r="F106" i="11" l="1"/>
  <c r="F107" i="11" s="1"/>
  <c r="E106" i="11"/>
  <c r="G105" i="11"/>
  <c r="G104" i="11"/>
  <c r="E102" i="11"/>
  <c r="E107" i="11" l="1"/>
  <c r="F132" i="10"/>
  <c r="E132" i="10"/>
  <c r="E133" i="10" s="1"/>
  <c r="D132" i="10"/>
  <c r="D133" i="10" s="1"/>
  <c r="C132" i="10"/>
  <c r="C133" i="10" s="1"/>
  <c r="G131" i="10"/>
  <c r="G130" i="10"/>
  <c r="G129" i="10"/>
  <c r="G128" i="10"/>
  <c r="G132" i="10" l="1"/>
  <c r="F133" i="10"/>
  <c r="G133" i="10"/>
  <c r="C134" i="10" s="1"/>
  <c r="E134" i="10" l="1"/>
  <c r="D134" i="10"/>
  <c r="F134" i="10"/>
  <c r="G134" i="10" l="1"/>
  <c r="G190" i="9" l="1"/>
  <c r="I189" i="9"/>
  <c r="I190" i="9" s="1"/>
  <c r="H189" i="9"/>
  <c r="H190" i="9" s="1"/>
  <c r="F189" i="9"/>
  <c r="F190" i="9" s="1"/>
  <c r="J188" i="9"/>
  <c r="J187" i="9"/>
  <c r="J186" i="9"/>
  <c r="J185" i="9"/>
  <c r="J189" i="9" l="1"/>
  <c r="J190" i="9" s="1"/>
  <c r="J263" i="12" l="1"/>
  <c r="J264" i="12" s="1"/>
  <c r="I263" i="12"/>
  <c r="I264" i="12" s="1"/>
  <c r="H263" i="12"/>
  <c r="H264" i="12" s="1"/>
  <c r="G263" i="12"/>
  <c r="G264" i="12" s="1"/>
  <c r="K262" i="12"/>
  <c r="K261" i="12"/>
  <c r="K260" i="12"/>
  <c r="K259" i="12"/>
  <c r="K264" i="12" l="1"/>
  <c r="K263" i="12"/>
  <c r="J161" i="13" l="1"/>
  <c r="J162" i="13" s="1"/>
  <c r="I161" i="13"/>
  <c r="K159" i="13"/>
  <c r="K157" i="13"/>
  <c r="J134" i="13"/>
  <c r="I134" i="13"/>
  <c r="H134" i="13"/>
  <c r="K133" i="13"/>
  <c r="K134" i="13" s="1"/>
  <c r="J131" i="13"/>
  <c r="F15" i="3" s="1"/>
  <c r="I131" i="13"/>
  <c r="D15" i="3" s="1"/>
  <c r="H131" i="13"/>
  <c r="C15" i="3" s="1"/>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21" i="13"/>
  <c r="K20" i="13"/>
  <c r="K19" i="13"/>
  <c r="K18" i="13"/>
  <c r="K16" i="13"/>
  <c r="K15" i="13"/>
  <c r="K14" i="13"/>
  <c r="K12" i="13"/>
  <c r="H135" i="13" l="1"/>
  <c r="I135" i="13"/>
  <c r="K131" i="13"/>
  <c r="K135" i="13" s="1"/>
  <c r="K176" i="13" s="1"/>
  <c r="J135" i="13"/>
  <c r="G158" i="13" s="1"/>
  <c r="I162" i="13"/>
  <c r="D59" i="3" l="1"/>
  <c r="G161" i="13"/>
  <c r="G162" i="13" s="1"/>
  <c r="G165" i="13" s="1"/>
  <c r="J165" i="13"/>
  <c r="I165" i="13"/>
  <c r="H59" i="3" l="1"/>
  <c r="D68" i="3"/>
  <c r="F35" i="2"/>
  <c r="E23" i="3"/>
  <c r="E22" i="2"/>
  <c r="I245" i="12" l="1"/>
  <c r="H245" i="12"/>
  <c r="K217" i="12"/>
  <c r="J217" i="12"/>
  <c r="K206" i="12"/>
  <c r="J206" i="12"/>
  <c r="K205" i="12"/>
  <c r="J205" i="12"/>
  <c r="K202" i="12"/>
  <c r="J202" i="12"/>
  <c r="K197" i="12"/>
  <c r="J197" i="12"/>
  <c r="K196" i="12"/>
  <c r="J196" i="12"/>
  <c r="K194" i="12"/>
  <c r="J194" i="12"/>
  <c r="K193" i="12"/>
  <c r="J193" i="12"/>
  <c r="K192" i="12"/>
  <c r="J192" i="12"/>
  <c r="K191" i="12"/>
  <c r="J191" i="12"/>
  <c r="K190" i="12"/>
  <c r="J190" i="12"/>
  <c r="K189" i="12"/>
  <c r="J189" i="12"/>
  <c r="K188" i="12"/>
  <c r="J188" i="12"/>
  <c r="K187" i="12"/>
  <c r="J187" i="12"/>
  <c r="K181" i="12"/>
  <c r="J181" i="12"/>
  <c r="K179" i="12"/>
  <c r="J179" i="12"/>
  <c r="K178" i="12"/>
  <c r="J178" i="12"/>
  <c r="K168" i="12"/>
  <c r="J168" i="12"/>
  <c r="K167" i="12"/>
  <c r="J167" i="12"/>
  <c r="K166" i="12"/>
  <c r="J166" i="12"/>
  <c r="K164" i="12"/>
  <c r="J164" i="12"/>
  <c r="K163" i="12"/>
  <c r="J163" i="12"/>
  <c r="K162" i="12"/>
  <c r="J162" i="12"/>
  <c r="K161" i="12"/>
  <c r="J161" i="12"/>
  <c r="K160" i="12"/>
  <c r="J160" i="12"/>
  <c r="K159" i="12"/>
  <c r="J159" i="12"/>
  <c r="K158" i="12"/>
  <c r="J158" i="12"/>
  <c r="K157" i="12"/>
  <c r="J157" i="12"/>
  <c r="K156" i="12"/>
  <c r="J156" i="12"/>
  <c r="K155" i="12"/>
  <c r="J155" i="12"/>
  <c r="K154" i="12"/>
  <c r="J154" i="12"/>
  <c r="K153" i="12"/>
  <c r="J153" i="12"/>
  <c r="K150" i="12"/>
  <c r="J150" i="12"/>
  <c r="K149" i="12"/>
  <c r="J149" i="12"/>
  <c r="K148" i="12"/>
  <c r="J148" i="12"/>
  <c r="K145" i="12"/>
  <c r="J145" i="12"/>
  <c r="K144" i="12"/>
  <c r="J144" i="12"/>
  <c r="K143" i="12"/>
  <c r="J143" i="12"/>
  <c r="K142" i="12"/>
  <c r="J142" i="12"/>
  <c r="K141" i="12"/>
  <c r="J141" i="12"/>
  <c r="K140" i="12"/>
  <c r="J140" i="12"/>
  <c r="K139" i="12"/>
  <c r="J139" i="12"/>
  <c r="K138" i="12"/>
  <c r="J138" i="12"/>
  <c r="K137" i="12"/>
  <c r="J137" i="12"/>
  <c r="K136" i="12"/>
  <c r="J136" i="12"/>
  <c r="K135" i="12"/>
  <c r="J135" i="12"/>
  <c r="A135" i="12"/>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K134" i="12"/>
  <c r="J134" i="12"/>
  <c r="K126" i="12"/>
  <c r="J126" i="12"/>
  <c r="I126" i="12"/>
  <c r="H126" i="12"/>
  <c r="C14" i="4" s="1"/>
  <c r="A120" i="12"/>
  <c r="A121" i="12" s="1"/>
  <c r="A122" i="12" s="1"/>
  <c r="A123" i="12" s="1"/>
  <c r="A124" i="12" s="1"/>
  <c r="J115" i="12"/>
  <c r="I115" i="12"/>
  <c r="D14" i="3" s="1"/>
  <c r="D13" i="2" s="1"/>
  <c r="H115" i="12"/>
  <c r="C14" i="3" s="1"/>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K4" i="12"/>
  <c r="J129" i="12" l="1"/>
  <c r="E14" i="3"/>
  <c r="K115" i="12"/>
  <c r="K129" i="12" s="1"/>
  <c r="H129" i="12"/>
  <c r="J245" i="12"/>
  <c r="K245" i="12"/>
  <c r="K248" i="12" s="1"/>
  <c r="H248" i="12"/>
  <c r="F14" i="4"/>
  <c r="I129" i="12"/>
  <c r="I248" i="12" s="1"/>
  <c r="J248" i="12"/>
  <c r="J184" i="6" l="1"/>
  <c r="F8" i="4" s="1"/>
  <c r="I184" i="6"/>
  <c r="H184" i="6"/>
  <c r="K183" i="6"/>
  <c r="K182" i="6"/>
  <c r="K181" i="6"/>
  <c r="K180" i="6"/>
  <c r="K179" i="6"/>
  <c r="K178" i="6"/>
  <c r="K177" i="6"/>
  <c r="K176" i="6"/>
  <c r="K175" i="6"/>
  <c r="K174"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J135" i="6"/>
  <c r="I135" i="6"/>
  <c r="K134" i="6"/>
  <c r="K133" i="6"/>
  <c r="K132" i="6"/>
  <c r="K131" i="6"/>
  <c r="K130" i="6"/>
  <c r="K129" i="6"/>
  <c r="K128" i="6"/>
  <c r="K127" i="6"/>
  <c r="K126" i="6"/>
  <c r="K125" i="6"/>
  <c r="K124" i="6"/>
  <c r="K123" i="6"/>
  <c r="K122" i="6"/>
  <c r="K121" i="6"/>
  <c r="J120" i="6"/>
  <c r="I120" i="6"/>
  <c r="H120" i="6"/>
  <c r="H136" i="6" s="1"/>
  <c r="C8" i="3" s="1"/>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K5" i="6"/>
  <c r="K4" i="6"/>
  <c r="K3" i="6"/>
  <c r="J136" i="6" l="1"/>
  <c r="F8" i="3" s="1"/>
  <c r="I136" i="6"/>
  <c r="D8" i="3" s="1"/>
  <c r="E8" i="3" s="1"/>
  <c r="K120" i="6"/>
  <c r="K184" i="6"/>
  <c r="H185" i="6"/>
  <c r="I185" i="6"/>
  <c r="K135" i="6"/>
  <c r="K136" i="6" s="1"/>
  <c r="K185" i="6" s="1"/>
  <c r="C8" i="4"/>
  <c r="D8" i="4"/>
  <c r="J185" i="6"/>
  <c r="E8" i="4" l="1"/>
  <c r="F7" i="2"/>
  <c r="D7" i="2"/>
  <c r="C7" i="2"/>
  <c r="J174" i="9" l="1"/>
  <c r="I174" i="9"/>
  <c r="H174"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2" i="9"/>
  <c r="J130" i="9"/>
  <c r="F11" i="3" s="1"/>
  <c r="H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I38" i="9"/>
  <c r="I130" i="9" s="1"/>
  <c r="D11" i="3" s="1"/>
  <c r="K37" i="9"/>
  <c r="K36" i="9"/>
  <c r="K35" i="9"/>
  <c r="K34" i="9"/>
  <c r="K33" i="9"/>
  <c r="K32" i="9"/>
  <c r="K31" i="9"/>
  <c r="K30" i="9"/>
  <c r="K29" i="9"/>
  <c r="K28" i="9"/>
  <c r="K27" i="9"/>
  <c r="K26" i="9"/>
  <c r="K25" i="9"/>
  <c r="K24" i="9"/>
  <c r="K23" i="9"/>
  <c r="K22" i="9"/>
  <c r="K19" i="9"/>
  <c r="K18" i="9"/>
  <c r="K17" i="9"/>
  <c r="K16" i="9"/>
  <c r="K15" i="9"/>
  <c r="K14" i="9"/>
  <c r="K13" i="9"/>
  <c r="K12" i="9"/>
  <c r="K11" i="9"/>
  <c r="K10" i="9"/>
  <c r="K9" i="9"/>
  <c r="K8" i="9"/>
  <c r="K7" i="9"/>
  <c r="K6" i="9"/>
  <c r="K5" i="9"/>
  <c r="K4" i="9"/>
  <c r="K3" i="9"/>
  <c r="H175" i="9" l="1"/>
  <c r="J175" i="9"/>
  <c r="K38" i="9"/>
  <c r="K130" i="9" s="1"/>
  <c r="K174" i="9"/>
  <c r="F11" i="4"/>
  <c r="F10" i="2" s="1"/>
  <c r="I175" i="9"/>
  <c r="K175" i="9" l="1"/>
  <c r="K373" i="7"/>
  <c r="J373" i="7"/>
  <c r="F9" i="4" s="1"/>
  <c r="I373" i="7"/>
  <c r="H373" i="7"/>
  <c r="K349" i="7"/>
  <c r="K374" i="7" s="1"/>
  <c r="J349" i="7"/>
  <c r="J374" i="7" s="1"/>
  <c r="I349" i="7"/>
  <c r="I374" i="7" s="1"/>
  <c r="H349" i="7"/>
  <c r="H374" i="7" s="1"/>
  <c r="C9" i="3" l="1"/>
  <c r="J2197" i="20"/>
  <c r="F21" i="4" s="1"/>
  <c r="I2197" i="20"/>
  <c r="H2197" i="20"/>
  <c r="N1885" i="20"/>
  <c r="K1885" i="20"/>
  <c r="K1884" i="20"/>
  <c r="K2197" i="20" s="1"/>
  <c r="J1882" i="20"/>
  <c r="J2198" i="20" s="1"/>
  <c r="I1882" i="20"/>
  <c r="K1881" i="20"/>
  <c r="K1266" i="20"/>
  <c r="K1265" i="20"/>
  <c r="K1264" i="20"/>
  <c r="K1263" i="20"/>
  <c r="K1262" i="20"/>
  <c r="K1261" i="20"/>
  <c r="K1260" i="20"/>
  <c r="K1259" i="20"/>
  <c r="K1258" i="20"/>
  <c r="K1257" i="20"/>
  <c r="K1256" i="20"/>
  <c r="K1255" i="20"/>
  <c r="K1254" i="20"/>
  <c r="K1253" i="20"/>
  <c r="K1252" i="20"/>
  <c r="K1251" i="20"/>
  <c r="K1250" i="20"/>
  <c r="K1249" i="20"/>
  <c r="K1248" i="20"/>
  <c r="K1247" i="20"/>
  <c r="K1246" i="20"/>
  <c r="K1245" i="20"/>
  <c r="K1244" i="20"/>
  <c r="K1243" i="20"/>
  <c r="K1242" i="20"/>
  <c r="K1241" i="20"/>
  <c r="K1240" i="20"/>
  <c r="K1239" i="20"/>
  <c r="K1238" i="20"/>
  <c r="K1237" i="20"/>
  <c r="K1236" i="20"/>
  <c r="K1235" i="20"/>
  <c r="K1234" i="20"/>
  <c r="K1233" i="20"/>
  <c r="K1232" i="20"/>
  <c r="K1231" i="20"/>
  <c r="K1230" i="20"/>
  <c r="K1229" i="20"/>
  <c r="K1228" i="20"/>
  <c r="K1227" i="20"/>
  <c r="K1226" i="20"/>
  <c r="K1225" i="20"/>
  <c r="K1224" i="20"/>
  <c r="K1223" i="20"/>
  <c r="K1222" i="20"/>
  <c r="K1221" i="20"/>
  <c r="K1220" i="20"/>
  <c r="K1219" i="20"/>
  <c r="K1218" i="20"/>
  <c r="K1217" i="20"/>
  <c r="K1216" i="20"/>
  <c r="K1215" i="20"/>
  <c r="K1214" i="20"/>
  <c r="K1213" i="20"/>
  <c r="K1212" i="20"/>
  <c r="K1211" i="20"/>
  <c r="K1210" i="20"/>
  <c r="K1209" i="20"/>
  <c r="K1208" i="20"/>
  <c r="K1207" i="20"/>
  <c r="K1206" i="20"/>
  <c r="K1205" i="20"/>
  <c r="K1204" i="20"/>
  <c r="K1203" i="20"/>
  <c r="K1202" i="20"/>
  <c r="K1201" i="20"/>
  <c r="K1200" i="20"/>
  <c r="K1199" i="20"/>
  <c r="K1198" i="20"/>
  <c r="K1197" i="20"/>
  <c r="K1196" i="20"/>
  <c r="K1195" i="20"/>
  <c r="K1194" i="20"/>
  <c r="K1193" i="20"/>
  <c r="K1192" i="20"/>
  <c r="K1191" i="20"/>
  <c r="K1190" i="20"/>
  <c r="K1189" i="20"/>
  <c r="K1188" i="20"/>
  <c r="K1187" i="20"/>
  <c r="K1186" i="20"/>
  <c r="K1185" i="20"/>
  <c r="K1184" i="20"/>
  <c r="K1183" i="20"/>
  <c r="K1182" i="20"/>
  <c r="K1181" i="20"/>
  <c r="K1180" i="20"/>
  <c r="K1179" i="20"/>
  <c r="K1178" i="20"/>
  <c r="K1177" i="20"/>
  <c r="K1176" i="20"/>
  <c r="K1175" i="20"/>
  <c r="K1174" i="20"/>
  <c r="K1173" i="20"/>
  <c r="K1172" i="20"/>
  <c r="K1171" i="20"/>
  <c r="K1170" i="20"/>
  <c r="K1169" i="20"/>
  <c r="K1168" i="20"/>
  <c r="K1167" i="20"/>
  <c r="K1166" i="20"/>
  <c r="K1165" i="20"/>
  <c r="K1164" i="20"/>
  <c r="K1163" i="20"/>
  <c r="K1162" i="20"/>
  <c r="K1161" i="20"/>
  <c r="K1160" i="20"/>
  <c r="K1159" i="20"/>
  <c r="K1158" i="20"/>
  <c r="K1157" i="20"/>
  <c r="K1156" i="20"/>
  <c r="K1155" i="20"/>
  <c r="K1154" i="20"/>
  <c r="K1153" i="20"/>
  <c r="K1152" i="20"/>
  <c r="K1151" i="20"/>
  <c r="K1150" i="20"/>
  <c r="K1149" i="20"/>
  <c r="K1148" i="20"/>
  <c r="K1147" i="20"/>
  <c r="K1146" i="20"/>
  <c r="K1145" i="20"/>
  <c r="K1144" i="20"/>
  <c r="K1143" i="20"/>
  <c r="K1142" i="20"/>
  <c r="K1141" i="20"/>
  <c r="K1140" i="20"/>
  <c r="K1139" i="20"/>
  <c r="K1138" i="20"/>
  <c r="K1137" i="20"/>
  <c r="K1136" i="20"/>
  <c r="K1135" i="20"/>
  <c r="K1134" i="20"/>
  <c r="K1133" i="20"/>
  <c r="K1132" i="20"/>
  <c r="K1131" i="20"/>
  <c r="K1130" i="20"/>
  <c r="K1129" i="20"/>
  <c r="K1128" i="20"/>
  <c r="K1127" i="20"/>
  <c r="K1126" i="20"/>
  <c r="K1125" i="20"/>
  <c r="K1124" i="20"/>
  <c r="K1123" i="20"/>
  <c r="K1122" i="20"/>
  <c r="K1121" i="20"/>
  <c r="K1120" i="20"/>
  <c r="K1119" i="20"/>
  <c r="K1118" i="20"/>
  <c r="K1117" i="20"/>
  <c r="K1116" i="20"/>
  <c r="K1115" i="20"/>
  <c r="K1114" i="20"/>
  <c r="K1113" i="20"/>
  <c r="K1112" i="20"/>
  <c r="K1111" i="20"/>
  <c r="K1110" i="20"/>
  <c r="K1109" i="20"/>
  <c r="K1108" i="20"/>
  <c r="K1107" i="20"/>
  <c r="K1106" i="20"/>
  <c r="K1105" i="20"/>
  <c r="K1104" i="20"/>
  <c r="K1103" i="20"/>
  <c r="K1102" i="20"/>
  <c r="K1101" i="20"/>
  <c r="K1100" i="20"/>
  <c r="K1099" i="20"/>
  <c r="K1098" i="20"/>
  <c r="K1097" i="20"/>
  <c r="K1096" i="20"/>
  <c r="K1095" i="20"/>
  <c r="K1094" i="20"/>
  <c r="K1093" i="20"/>
  <c r="K1092" i="20"/>
  <c r="K1091" i="20"/>
  <c r="K1090" i="20"/>
  <c r="K1089" i="20"/>
  <c r="K1088" i="20"/>
  <c r="K1087" i="20"/>
  <c r="K1086" i="20"/>
  <c r="K1085" i="20"/>
  <c r="K1084" i="20"/>
  <c r="K1083" i="20"/>
  <c r="K1082" i="20"/>
  <c r="K1081" i="20"/>
  <c r="K1080" i="20"/>
  <c r="K1079" i="20"/>
  <c r="K1078" i="20"/>
  <c r="K1077" i="20"/>
  <c r="K1076" i="20"/>
  <c r="K1075" i="20"/>
  <c r="K1074" i="20"/>
  <c r="K1073" i="20"/>
  <c r="K1072" i="20"/>
  <c r="K1071" i="20"/>
  <c r="K1070" i="20"/>
  <c r="K1069" i="20"/>
  <c r="K1068" i="20"/>
  <c r="K1067" i="20"/>
  <c r="K1066" i="20"/>
  <c r="K1065" i="20"/>
  <c r="K1064" i="20"/>
  <c r="K1063" i="20"/>
  <c r="K1062" i="20"/>
  <c r="K1061" i="20"/>
  <c r="K1060" i="20"/>
  <c r="K1059" i="20"/>
  <c r="K1058" i="20"/>
  <c r="K1057" i="20"/>
  <c r="K1056" i="20"/>
  <c r="K1055" i="20"/>
  <c r="K1054" i="20"/>
  <c r="K1053" i="20"/>
  <c r="K1052" i="20"/>
  <c r="K1051" i="20"/>
  <c r="K1050" i="20"/>
  <c r="K1049" i="20"/>
  <c r="K1048" i="20"/>
  <c r="K1047" i="20"/>
  <c r="K1046" i="20"/>
  <c r="K1045" i="20"/>
  <c r="K1044" i="20"/>
  <c r="K1043" i="20"/>
  <c r="K1042" i="20"/>
  <c r="K1041" i="20"/>
  <c r="K1040" i="20"/>
  <c r="K1039" i="20"/>
  <c r="K1038" i="20"/>
  <c r="K1037" i="20"/>
  <c r="K1036" i="20"/>
  <c r="K1035" i="20"/>
  <c r="K1034" i="20"/>
  <c r="K1033" i="20"/>
  <c r="K1032" i="20"/>
  <c r="K1031" i="20"/>
  <c r="K1030" i="20"/>
  <c r="K1029" i="20"/>
  <c r="K1028" i="20"/>
  <c r="K1027" i="20"/>
  <c r="K1026" i="20"/>
  <c r="K1025" i="20"/>
  <c r="K1024" i="20"/>
  <c r="K1023" i="20"/>
  <c r="K1022" i="20"/>
  <c r="K1021" i="20"/>
  <c r="K1020" i="20"/>
  <c r="K1019" i="20"/>
  <c r="K1018" i="20"/>
  <c r="K1017" i="20"/>
  <c r="K1016" i="20"/>
  <c r="K1015" i="20"/>
  <c r="K1014" i="20"/>
  <c r="K1013" i="20"/>
  <c r="K1012" i="20"/>
  <c r="K1011" i="20"/>
  <c r="K1010" i="20"/>
  <c r="K1009" i="20"/>
  <c r="K1008" i="20"/>
  <c r="K1007" i="20"/>
  <c r="K1006" i="20"/>
  <c r="K1005" i="20"/>
  <c r="K1004" i="20"/>
  <c r="K1003" i="20"/>
  <c r="K1002" i="20"/>
  <c r="K1001" i="20"/>
  <c r="K1000" i="20"/>
  <c r="K999" i="20"/>
  <c r="K998" i="20"/>
  <c r="K997" i="20"/>
  <c r="K996" i="20"/>
  <c r="K995" i="20"/>
  <c r="K994" i="20"/>
  <c r="K993" i="20"/>
  <c r="K992" i="20"/>
  <c r="K991" i="20"/>
  <c r="K990" i="20"/>
  <c r="K989" i="20"/>
  <c r="K988" i="20"/>
  <c r="K987" i="20"/>
  <c r="K986" i="20"/>
  <c r="K985" i="20"/>
  <c r="K984" i="20"/>
  <c r="K983" i="20"/>
  <c r="K982" i="20"/>
  <c r="K981" i="20"/>
  <c r="K980" i="20"/>
  <c r="K979" i="20"/>
  <c r="K978" i="20"/>
  <c r="K977" i="20"/>
  <c r="K976" i="20"/>
  <c r="K975" i="20"/>
  <c r="K974" i="20"/>
  <c r="K973" i="20"/>
  <c r="K972" i="20"/>
  <c r="K971" i="20"/>
  <c r="K970" i="20"/>
  <c r="K969" i="20"/>
  <c r="K968" i="20"/>
  <c r="K967" i="20"/>
  <c r="K966" i="20"/>
  <c r="K965" i="20"/>
  <c r="K964" i="20"/>
  <c r="K963" i="20"/>
  <c r="K962" i="20"/>
  <c r="K961" i="20"/>
  <c r="K960" i="20"/>
  <c r="K959" i="20"/>
  <c r="K958" i="20"/>
  <c r="K957" i="20"/>
  <c r="K956" i="20"/>
  <c r="K955" i="20"/>
  <c r="K954" i="20"/>
  <c r="K953" i="20"/>
  <c r="K952" i="20"/>
  <c r="K951" i="20"/>
  <c r="K950" i="20"/>
  <c r="K949" i="20"/>
  <c r="K948" i="20"/>
  <c r="K947" i="20"/>
  <c r="K946" i="20"/>
  <c r="K945" i="20"/>
  <c r="K944" i="20"/>
  <c r="K943" i="20"/>
  <c r="K942" i="20"/>
  <c r="K941" i="20"/>
  <c r="K940" i="20"/>
  <c r="K939" i="20"/>
  <c r="K938" i="20"/>
  <c r="K937" i="20"/>
  <c r="K936" i="20"/>
  <c r="K935" i="20"/>
  <c r="K934" i="20"/>
  <c r="K933" i="20"/>
  <c r="K932" i="20"/>
  <c r="K931" i="20"/>
  <c r="K930" i="20"/>
  <c r="K929" i="20"/>
  <c r="K928" i="20"/>
  <c r="K927" i="20"/>
  <c r="K926" i="20"/>
  <c r="K925" i="20"/>
  <c r="K924" i="20"/>
  <c r="K923" i="20"/>
  <c r="K922" i="20"/>
  <c r="K921" i="20"/>
  <c r="K920" i="20"/>
  <c r="K919" i="20"/>
  <c r="K918" i="20"/>
  <c r="K917" i="20"/>
  <c r="K916" i="20"/>
  <c r="K915" i="20"/>
  <c r="K914" i="20"/>
  <c r="K913" i="20"/>
  <c r="K912" i="20"/>
  <c r="K911" i="20"/>
  <c r="K910" i="20"/>
  <c r="K909" i="20"/>
  <c r="K908" i="20"/>
  <c r="K907" i="20"/>
  <c r="K906" i="20"/>
  <c r="K905" i="20"/>
  <c r="K904" i="20"/>
  <c r="H903" i="20"/>
  <c r="H1882" i="20" s="1"/>
  <c r="K902" i="20"/>
  <c r="K901" i="20"/>
  <c r="K900" i="20"/>
  <c r="K899" i="20"/>
  <c r="K898" i="20"/>
  <c r="K897" i="20"/>
  <c r="K896" i="20"/>
  <c r="K895" i="20"/>
  <c r="K894" i="20"/>
  <c r="K893" i="20"/>
  <c r="K892" i="20"/>
  <c r="K891" i="20"/>
  <c r="K890" i="20"/>
  <c r="K889" i="20"/>
  <c r="K888" i="20"/>
  <c r="K887" i="20"/>
  <c r="K886" i="20"/>
  <c r="K885" i="20"/>
  <c r="K884" i="20"/>
  <c r="K883" i="20"/>
  <c r="K882" i="20"/>
  <c r="K881" i="20"/>
  <c r="K880" i="20"/>
  <c r="K879" i="20"/>
  <c r="K878" i="20"/>
  <c r="K877" i="20"/>
  <c r="K876" i="20"/>
  <c r="K875" i="20"/>
  <c r="K874" i="20"/>
  <c r="K873" i="20"/>
  <c r="K872" i="20"/>
  <c r="K871" i="20"/>
  <c r="K870" i="20"/>
  <c r="K869" i="20"/>
  <c r="K868" i="20"/>
  <c r="K867" i="20"/>
  <c r="K866" i="20"/>
  <c r="K865" i="20"/>
  <c r="K864" i="20"/>
  <c r="K863" i="20"/>
  <c r="K862" i="20"/>
  <c r="K861" i="20"/>
  <c r="K860" i="20"/>
  <c r="K859" i="20"/>
  <c r="K858" i="20"/>
  <c r="K857" i="20"/>
  <c r="K856" i="20"/>
  <c r="K855" i="20"/>
  <c r="K854" i="20"/>
  <c r="K853" i="20"/>
  <c r="K852" i="20"/>
  <c r="K851" i="20"/>
  <c r="K850" i="20"/>
  <c r="K849" i="20"/>
  <c r="K848" i="20"/>
  <c r="K847" i="20"/>
  <c r="K846" i="20"/>
  <c r="K845" i="20"/>
  <c r="K844" i="20"/>
  <c r="K843" i="20"/>
  <c r="K842" i="20"/>
  <c r="K841" i="20"/>
  <c r="K840" i="20"/>
  <c r="K839" i="20"/>
  <c r="K838" i="20"/>
  <c r="K837" i="20"/>
  <c r="K836" i="20"/>
  <c r="K835" i="20"/>
  <c r="K834" i="20"/>
  <c r="K833" i="20"/>
  <c r="K832" i="20"/>
  <c r="K831" i="20"/>
  <c r="K830" i="20"/>
  <c r="K829" i="20"/>
  <c r="K828" i="20"/>
  <c r="K827" i="20"/>
  <c r="K826" i="20"/>
  <c r="K825" i="20"/>
  <c r="K824" i="20"/>
  <c r="K823" i="20"/>
  <c r="K822" i="20"/>
  <c r="K821" i="20"/>
  <c r="K820" i="20"/>
  <c r="K819" i="20"/>
  <c r="K818" i="20"/>
  <c r="K817" i="20"/>
  <c r="K816" i="20"/>
  <c r="K815" i="20"/>
  <c r="K814" i="20"/>
  <c r="K813" i="20"/>
  <c r="K812" i="20"/>
  <c r="K811" i="20"/>
  <c r="K810" i="20"/>
  <c r="K809" i="20"/>
  <c r="K808" i="20"/>
  <c r="K807" i="20"/>
  <c r="K806" i="20"/>
  <c r="K805" i="20"/>
  <c r="K804" i="20"/>
  <c r="K803" i="20"/>
  <c r="K802" i="20"/>
  <c r="K801" i="20"/>
  <c r="K800" i="20"/>
  <c r="K799" i="20"/>
  <c r="K798" i="20"/>
  <c r="K797" i="20"/>
  <c r="K796" i="20"/>
  <c r="K795" i="20"/>
  <c r="K794" i="20"/>
  <c r="K793" i="20"/>
  <c r="K792" i="20"/>
  <c r="K791" i="20"/>
  <c r="K790" i="20"/>
  <c r="K789" i="20"/>
  <c r="K788" i="20"/>
  <c r="K787" i="20"/>
  <c r="K786" i="20"/>
  <c r="K785" i="20"/>
  <c r="K784" i="20"/>
  <c r="K783" i="20"/>
  <c r="K782" i="20"/>
  <c r="K781" i="20"/>
  <c r="K780" i="20"/>
  <c r="K779" i="20"/>
  <c r="K778" i="20"/>
  <c r="K777" i="20"/>
  <c r="K776" i="20"/>
  <c r="K775" i="20"/>
  <c r="K774" i="20"/>
  <c r="K773" i="20"/>
  <c r="K772" i="20"/>
  <c r="K771" i="20"/>
  <c r="K770" i="20"/>
  <c r="K769" i="20"/>
  <c r="K768" i="20"/>
  <c r="K767" i="20"/>
  <c r="K766" i="20"/>
  <c r="K765" i="20"/>
  <c r="K764" i="20"/>
  <c r="K763" i="20"/>
  <c r="K762" i="20"/>
  <c r="K761" i="20"/>
  <c r="K760" i="20"/>
  <c r="K759" i="20"/>
  <c r="K758" i="20"/>
  <c r="K757" i="20"/>
  <c r="K756" i="20"/>
  <c r="K755" i="20"/>
  <c r="K754" i="20"/>
  <c r="K753" i="20"/>
  <c r="K752" i="20"/>
  <c r="K751" i="20"/>
  <c r="K750" i="20"/>
  <c r="K749" i="20"/>
  <c r="K748" i="20"/>
  <c r="K747" i="20"/>
  <c r="K746" i="20"/>
  <c r="K745" i="20"/>
  <c r="K744" i="20"/>
  <c r="K743" i="20"/>
  <c r="K742" i="20"/>
  <c r="K741" i="20"/>
  <c r="K740" i="20"/>
  <c r="K739" i="20"/>
  <c r="K738" i="20"/>
  <c r="K737" i="20"/>
  <c r="K736" i="20"/>
  <c r="K735" i="20"/>
  <c r="K734" i="20"/>
  <c r="K733" i="20"/>
  <c r="K732" i="20"/>
  <c r="K731" i="20"/>
  <c r="K730" i="20"/>
  <c r="K729" i="20"/>
  <c r="K728" i="20"/>
  <c r="K727" i="20"/>
  <c r="K726" i="20"/>
  <c r="K725" i="20"/>
  <c r="K724" i="20"/>
  <c r="K723" i="20"/>
  <c r="K722" i="20"/>
  <c r="K721" i="20"/>
  <c r="K720" i="20"/>
  <c r="K719" i="20"/>
  <c r="K718" i="20"/>
  <c r="K717" i="20"/>
  <c r="K716" i="20"/>
  <c r="K715" i="20"/>
  <c r="K714" i="20"/>
  <c r="K713" i="20"/>
  <c r="K712" i="20"/>
  <c r="K711" i="20"/>
  <c r="K710" i="20"/>
  <c r="K709" i="20"/>
  <c r="K708" i="20"/>
  <c r="K707" i="20"/>
  <c r="K706" i="20"/>
  <c r="K705" i="20"/>
  <c r="K704" i="20"/>
  <c r="K703" i="20"/>
  <c r="K702" i="20"/>
  <c r="K701" i="20"/>
  <c r="K700" i="20"/>
  <c r="K699" i="20"/>
  <c r="K698" i="20"/>
  <c r="K697" i="20"/>
  <c r="K696" i="20"/>
  <c r="K695" i="20"/>
  <c r="K694" i="20"/>
  <c r="K693" i="20"/>
  <c r="K692" i="20"/>
  <c r="K691" i="20"/>
  <c r="K690" i="20"/>
  <c r="K689" i="20"/>
  <c r="K688" i="20"/>
  <c r="K687" i="20"/>
  <c r="K686" i="20"/>
  <c r="K685" i="20"/>
  <c r="K684" i="20"/>
  <c r="K683" i="20"/>
  <c r="K682" i="20"/>
  <c r="K681" i="20"/>
  <c r="K680" i="20"/>
  <c r="K679" i="20"/>
  <c r="K678" i="20"/>
  <c r="K677" i="20"/>
  <c r="K676" i="20"/>
  <c r="K675" i="20"/>
  <c r="K674" i="20"/>
  <c r="K673" i="20"/>
  <c r="K672" i="20"/>
  <c r="K671" i="20"/>
  <c r="K670" i="20"/>
  <c r="K669" i="20"/>
  <c r="K668" i="20"/>
  <c r="K667" i="20"/>
  <c r="K666" i="20"/>
  <c r="K665" i="20"/>
  <c r="K664" i="20"/>
  <c r="K663" i="20"/>
  <c r="K662" i="20"/>
  <c r="K661" i="20"/>
  <c r="K660" i="20"/>
  <c r="K659" i="20"/>
  <c r="K658" i="20"/>
  <c r="K657" i="20"/>
  <c r="K656" i="20"/>
  <c r="K655" i="20"/>
  <c r="K654" i="20"/>
  <c r="K653" i="20"/>
  <c r="K652" i="20"/>
  <c r="K651" i="20"/>
  <c r="K650" i="20"/>
  <c r="K649" i="20"/>
  <c r="K648" i="20"/>
  <c r="K647" i="20"/>
  <c r="K646" i="20"/>
  <c r="K645" i="20"/>
  <c r="K644" i="20"/>
  <c r="K643" i="20"/>
  <c r="K642" i="20"/>
  <c r="K641" i="20"/>
  <c r="K640" i="20"/>
  <c r="K639" i="20"/>
  <c r="K638" i="20"/>
  <c r="K637" i="20"/>
  <c r="K635" i="20"/>
  <c r="K634" i="20"/>
  <c r="K633" i="20"/>
  <c r="K632" i="20"/>
  <c r="K631" i="20"/>
  <c r="K630" i="20"/>
  <c r="K629" i="20"/>
  <c r="K628" i="20"/>
  <c r="K627" i="20"/>
  <c r="K626" i="20"/>
  <c r="K625" i="20"/>
  <c r="K624" i="20"/>
  <c r="K623" i="20"/>
  <c r="K622" i="20"/>
  <c r="K621" i="20"/>
  <c r="K620" i="20"/>
  <c r="K619" i="20"/>
  <c r="K618" i="20"/>
  <c r="K617" i="20"/>
  <c r="K616" i="20"/>
  <c r="K615" i="20"/>
  <c r="K614" i="20"/>
  <c r="K613" i="20"/>
  <c r="K612" i="20"/>
  <c r="K611" i="20"/>
  <c r="K610" i="20"/>
  <c r="K609" i="20"/>
  <c r="K608" i="20"/>
  <c r="K607" i="20"/>
  <c r="K606" i="20"/>
  <c r="K605" i="20"/>
  <c r="K604" i="20"/>
  <c r="K603" i="20"/>
  <c r="K602" i="20"/>
  <c r="K601" i="20"/>
  <c r="K600" i="20"/>
  <c r="K599" i="20"/>
  <c r="K598" i="20"/>
  <c r="K597" i="20"/>
  <c r="K596" i="20"/>
  <c r="K595" i="20"/>
  <c r="K594" i="20"/>
  <c r="K593" i="20"/>
  <c r="K592" i="20"/>
  <c r="K591" i="20"/>
  <c r="K590" i="20"/>
  <c r="K589" i="20"/>
  <c r="K588" i="20"/>
  <c r="K587" i="20"/>
  <c r="K586" i="20"/>
  <c r="K585" i="20"/>
  <c r="K584" i="20"/>
  <c r="K583" i="20"/>
  <c r="K582" i="20"/>
  <c r="K581" i="20"/>
  <c r="K580" i="20"/>
  <c r="K579" i="20"/>
  <c r="K578" i="20"/>
  <c r="K577" i="20"/>
  <c r="K576" i="20"/>
  <c r="K568" i="20"/>
  <c r="K567" i="20"/>
  <c r="K566" i="20"/>
  <c r="K565" i="20"/>
  <c r="K564" i="20"/>
  <c r="K563" i="20"/>
  <c r="K562" i="20"/>
  <c r="K561" i="20"/>
  <c r="K560" i="20"/>
  <c r="K559" i="20"/>
  <c r="K558" i="20"/>
  <c r="K557" i="20"/>
  <c r="K556" i="20"/>
  <c r="K555" i="20"/>
  <c r="K554" i="20"/>
  <c r="K553" i="20"/>
  <c r="K552" i="20"/>
  <c r="K551" i="20"/>
  <c r="K550" i="20"/>
  <c r="K549" i="20"/>
  <c r="K548" i="20"/>
  <c r="K547" i="20"/>
  <c r="K546" i="20"/>
  <c r="K545" i="20"/>
  <c r="K544" i="20"/>
  <c r="K543" i="20"/>
  <c r="K542" i="20"/>
  <c r="K541" i="20"/>
  <c r="K540" i="20"/>
  <c r="K539" i="20"/>
  <c r="K538" i="20"/>
  <c r="K537" i="20"/>
  <c r="K536" i="20"/>
  <c r="K535" i="20"/>
  <c r="K534" i="20"/>
  <c r="K533" i="20"/>
  <c r="K532" i="20"/>
  <c r="K531" i="20"/>
  <c r="K530" i="20"/>
  <c r="K529" i="20"/>
  <c r="K528" i="20"/>
  <c r="K527" i="20"/>
  <c r="K526" i="20"/>
  <c r="K525" i="20"/>
  <c r="K524" i="20"/>
  <c r="K523" i="20"/>
  <c r="K522" i="20"/>
  <c r="K521" i="20"/>
  <c r="K520" i="20"/>
  <c r="K519" i="20"/>
  <c r="K518" i="20"/>
  <c r="K517" i="20"/>
  <c r="K516" i="20"/>
  <c r="K515" i="20"/>
  <c r="K514" i="20"/>
  <c r="K513" i="20"/>
  <c r="K512" i="20"/>
  <c r="K511" i="20"/>
  <c r="K510" i="20"/>
  <c r="K509" i="20"/>
  <c r="K508" i="20"/>
  <c r="K507" i="20"/>
  <c r="K506" i="20"/>
  <c r="K505" i="20"/>
  <c r="K504" i="20"/>
  <c r="K503" i="20"/>
  <c r="K502" i="20"/>
  <c r="K501" i="20"/>
  <c r="K500" i="20"/>
  <c r="K493" i="20"/>
  <c r="K492" i="20"/>
  <c r="K491" i="20"/>
  <c r="K490" i="20"/>
  <c r="K489" i="20"/>
  <c r="K488" i="20"/>
  <c r="K487" i="20"/>
  <c r="K486" i="20"/>
  <c r="K485" i="20"/>
  <c r="K484" i="20"/>
  <c r="K483" i="20"/>
  <c r="K482" i="20"/>
  <c r="K481" i="20"/>
  <c r="K480" i="20"/>
  <c r="K479" i="20"/>
  <c r="K478" i="20"/>
  <c r="K477" i="20"/>
  <c r="K476" i="20"/>
  <c r="K475" i="20"/>
  <c r="K474" i="20"/>
  <c r="K473" i="20"/>
  <c r="K472" i="20"/>
  <c r="K471" i="20"/>
  <c r="K470" i="20"/>
  <c r="K469" i="20"/>
  <c r="K468" i="20"/>
  <c r="K467" i="20"/>
  <c r="K460" i="20"/>
  <c r="K459" i="20"/>
  <c r="K458" i="20"/>
  <c r="K457" i="20"/>
  <c r="K456" i="20"/>
  <c r="K455" i="20"/>
  <c r="K454" i="20"/>
  <c r="K453" i="20"/>
  <c r="K452" i="20"/>
  <c r="K451" i="20"/>
  <c r="K450" i="20"/>
  <c r="K449" i="20"/>
  <c r="K448" i="20"/>
  <c r="K447" i="20"/>
  <c r="K446" i="20"/>
  <c r="K445" i="20"/>
  <c r="K444" i="20"/>
  <c r="K443" i="20"/>
  <c r="K442" i="20"/>
  <c r="K441" i="20"/>
  <c r="K440" i="20"/>
  <c r="K439" i="20"/>
  <c r="K438" i="20"/>
  <c r="K437" i="20"/>
  <c r="K436" i="20"/>
  <c r="K435" i="20"/>
  <c r="K434" i="20"/>
  <c r="K433" i="20"/>
  <c r="K432" i="20"/>
  <c r="K431" i="20"/>
  <c r="K430" i="20"/>
  <c r="K429" i="20"/>
  <c r="K428" i="20"/>
  <c r="K427" i="20"/>
  <c r="K426" i="20"/>
  <c r="K425" i="20"/>
  <c r="K424" i="20"/>
  <c r="K423" i="20"/>
  <c r="K422" i="20"/>
  <c r="K421" i="20"/>
  <c r="K420" i="20"/>
  <c r="K419" i="20"/>
  <c r="K418" i="20"/>
  <c r="K417" i="20"/>
  <c r="K416" i="20"/>
  <c r="K415" i="20"/>
  <c r="K414" i="20"/>
  <c r="K413" i="20"/>
  <c r="K412" i="20"/>
  <c r="K411" i="20"/>
  <c r="K410" i="20"/>
  <c r="K409" i="20"/>
  <c r="K408" i="20"/>
  <c r="K407" i="20"/>
  <c r="K406" i="20"/>
  <c r="K405" i="20"/>
  <c r="K404" i="20"/>
  <c r="K403" i="20"/>
  <c r="K402" i="20"/>
  <c r="K401" i="20"/>
  <c r="K400" i="20"/>
  <c r="K399" i="20"/>
  <c r="K398" i="20"/>
  <c r="K397" i="20"/>
  <c r="K396" i="20"/>
  <c r="K395" i="20"/>
  <c r="K394" i="20"/>
  <c r="K393" i="20"/>
  <c r="K392" i="20"/>
  <c r="K391" i="20"/>
  <c r="K390" i="20"/>
  <c r="K389" i="20"/>
  <c r="K388" i="20"/>
  <c r="K387" i="20"/>
  <c r="K386" i="20"/>
  <c r="K385" i="20"/>
  <c r="K384" i="20"/>
  <c r="K382" i="20"/>
  <c r="K381" i="20"/>
  <c r="K380" i="20"/>
  <c r="K379" i="20"/>
  <c r="K378" i="20"/>
  <c r="K377" i="20"/>
  <c r="K376" i="20"/>
  <c r="K375" i="20"/>
  <c r="K374" i="20"/>
  <c r="K372" i="20"/>
  <c r="K371" i="20"/>
  <c r="K370" i="20"/>
  <c r="K369" i="20"/>
  <c r="K368" i="20"/>
  <c r="K367" i="20"/>
  <c r="K366" i="20"/>
  <c r="K365" i="20"/>
  <c r="K364" i="20"/>
  <c r="K363" i="20"/>
  <c r="K362" i="20"/>
  <c r="K361" i="20"/>
  <c r="K360" i="20"/>
  <c r="K359" i="20"/>
  <c r="K358" i="20"/>
  <c r="K357" i="20"/>
  <c r="K356" i="20"/>
  <c r="K355" i="20"/>
  <c r="K354" i="20"/>
  <c r="K353" i="20"/>
  <c r="K352" i="20"/>
  <c r="K351" i="20"/>
  <c r="K350" i="20"/>
  <c r="K349" i="20"/>
  <c r="K348" i="20"/>
  <c r="K347" i="20"/>
  <c r="K344" i="20"/>
  <c r="K343" i="20"/>
  <c r="K342" i="20"/>
  <c r="K341" i="20"/>
  <c r="K340" i="20"/>
  <c r="K339" i="20"/>
  <c r="K338" i="20"/>
  <c r="K337" i="20"/>
  <c r="K336" i="20"/>
  <c r="K335" i="20"/>
  <c r="K334" i="20"/>
  <c r="K333" i="20"/>
  <c r="K332" i="20"/>
  <c r="K331" i="20"/>
  <c r="K330" i="20"/>
  <c r="K329" i="20"/>
  <c r="K328" i="20"/>
  <c r="K327" i="20"/>
  <c r="K326" i="20"/>
  <c r="K325" i="20"/>
  <c r="K324" i="20"/>
  <c r="K323" i="20"/>
  <c r="K322" i="20"/>
  <c r="K321" i="20"/>
  <c r="K320" i="20"/>
  <c r="K319" i="20"/>
  <c r="K318" i="20"/>
  <c r="K317" i="20"/>
  <c r="K316" i="20"/>
  <c r="K315" i="20"/>
  <c r="K314" i="20"/>
  <c r="K313" i="20"/>
  <c r="K312" i="20"/>
  <c r="K311" i="20"/>
  <c r="K310" i="20"/>
  <c r="K309" i="20"/>
  <c r="K308" i="20"/>
  <c r="K307" i="20"/>
  <c r="K306" i="20"/>
  <c r="K305" i="20"/>
  <c r="K304" i="20"/>
  <c r="K303" i="20"/>
  <c r="K302" i="20"/>
  <c r="K301" i="20"/>
  <c r="K300" i="20"/>
  <c r="K299" i="20"/>
  <c r="K298" i="20"/>
  <c r="K297" i="20"/>
  <c r="K296" i="20"/>
  <c r="K295" i="20"/>
  <c r="K294" i="20"/>
  <c r="K293" i="20"/>
  <c r="K292" i="20"/>
  <c r="K291" i="20"/>
  <c r="K290" i="20"/>
  <c r="K289" i="20"/>
  <c r="K288" i="20"/>
  <c r="K287" i="20"/>
  <c r="K286" i="20"/>
  <c r="K285" i="20"/>
  <c r="K284" i="20"/>
  <c r="K283" i="20"/>
  <c r="K282" i="20"/>
  <c r="K281" i="20"/>
  <c r="K280" i="20"/>
  <c r="K279" i="20"/>
  <c r="K278" i="20"/>
  <c r="K277" i="20"/>
  <c r="K276" i="20"/>
  <c r="K275" i="20"/>
  <c r="K274" i="20"/>
  <c r="K273" i="20"/>
  <c r="K272" i="20"/>
  <c r="K271" i="20"/>
  <c r="K270" i="20"/>
  <c r="K269" i="20"/>
  <c r="K268" i="20"/>
  <c r="K267" i="20"/>
  <c r="K266" i="20"/>
  <c r="K265" i="20"/>
  <c r="K264" i="20"/>
  <c r="K263" i="20"/>
  <c r="K262" i="20"/>
  <c r="K261" i="20"/>
  <c r="K260" i="20"/>
  <c r="K259" i="20"/>
  <c r="K258" i="20"/>
  <c r="K257" i="20"/>
  <c r="K256" i="20"/>
  <c r="K255" i="20"/>
  <c r="K254" i="20"/>
  <c r="K253" i="20"/>
  <c r="K252" i="20"/>
  <c r="K251" i="20"/>
  <c r="K250" i="20"/>
  <c r="K249" i="20"/>
  <c r="K248" i="20"/>
  <c r="K243" i="20"/>
  <c r="K242" i="20"/>
  <c r="K241" i="20"/>
  <c r="K240" i="20"/>
  <c r="K239" i="20"/>
  <c r="K238" i="20"/>
  <c r="K237" i="20"/>
  <c r="K236" i="20"/>
  <c r="K235" i="20"/>
  <c r="K234" i="20"/>
  <c r="K233" i="20"/>
  <c r="K232" i="20"/>
  <c r="K231" i="20"/>
  <c r="K230" i="20"/>
  <c r="K229" i="20"/>
  <c r="K228" i="20"/>
  <c r="K227" i="20"/>
  <c r="K226" i="20"/>
  <c r="K225" i="20"/>
  <c r="K224" i="20"/>
  <c r="K223" i="20"/>
  <c r="K222" i="20"/>
  <c r="K221" i="20"/>
  <c r="K220" i="20"/>
  <c r="K219" i="20"/>
  <c r="K218" i="20"/>
  <c r="K217" i="20"/>
  <c r="K216" i="20"/>
  <c r="K215" i="20"/>
  <c r="K214" i="20"/>
  <c r="K213" i="20"/>
  <c r="K212" i="20"/>
  <c r="K211" i="20"/>
  <c r="K210" i="20"/>
  <c r="K209" i="20"/>
  <c r="K206" i="20"/>
  <c r="K205" i="20"/>
  <c r="K204" i="20"/>
  <c r="K203" i="20"/>
  <c r="K202" i="20"/>
  <c r="K201" i="20"/>
  <c r="K200" i="20"/>
  <c r="K199" i="20"/>
  <c r="K198" i="20"/>
  <c r="K197" i="20"/>
  <c r="K196" i="20"/>
  <c r="K195" i="20"/>
  <c r="K194" i="20"/>
  <c r="K193" i="20"/>
  <c r="K192" i="20"/>
  <c r="K191" i="20"/>
  <c r="K190" i="20"/>
  <c r="K189" i="20"/>
  <c r="K188" i="20"/>
  <c r="K187" i="20"/>
  <c r="K186" i="20"/>
  <c r="K185" i="20"/>
  <c r="K184" i="20"/>
  <c r="K183" i="20"/>
  <c r="K182" i="20"/>
  <c r="K181" i="20"/>
  <c r="K180" i="20"/>
  <c r="K179" i="20"/>
  <c r="K178" i="20"/>
  <c r="K177" i="20"/>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39" i="20"/>
  <c r="K138" i="20"/>
  <c r="K137" i="20"/>
  <c r="K136" i="20"/>
  <c r="K135" i="20"/>
  <c r="K134" i="20"/>
  <c r="K133" i="20"/>
  <c r="K132" i="20"/>
  <c r="K131" i="20"/>
  <c r="K130" i="20"/>
  <c r="K129" i="20"/>
  <c r="K128" i="20"/>
  <c r="K127" i="20"/>
  <c r="K126" i="20"/>
  <c r="K120" i="20"/>
  <c r="K119" i="20"/>
  <c r="K118" i="20"/>
  <c r="K117" i="20"/>
  <c r="K116" i="20"/>
  <c r="K115" i="20"/>
  <c r="K114" i="20"/>
  <c r="K113" i="20"/>
  <c r="K112" i="20"/>
  <c r="K111" i="20"/>
  <c r="K110"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0" i="20"/>
  <c r="K79" i="20"/>
  <c r="K78"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I2198" i="20" l="1"/>
  <c r="K1882" i="20"/>
  <c r="K2198" i="20" s="1"/>
  <c r="H2198" i="20"/>
  <c r="F21" i="3"/>
  <c r="F20" i="2" s="1"/>
  <c r="D21" i="3"/>
  <c r="F17" i="2"/>
  <c r="D17" i="2"/>
  <c r="E18" i="3"/>
  <c r="D21" i="4"/>
  <c r="C21" i="4"/>
  <c r="J164" i="17"/>
  <c r="F19" i="4" s="1"/>
  <c r="I164" i="17"/>
  <c r="D19" i="4" s="1"/>
  <c r="H164" i="17"/>
  <c r="C19" i="4" s="1"/>
  <c r="E19" i="4" s="1"/>
  <c r="K163" i="17"/>
  <c r="K162" i="17"/>
  <c r="K161"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J46" i="17"/>
  <c r="I46" i="17"/>
  <c r="H46" i="17"/>
  <c r="K45"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D20" i="2" l="1"/>
  <c r="H165" i="17"/>
  <c r="C19" i="3"/>
  <c r="J165" i="17"/>
  <c r="F19" i="3"/>
  <c r="F18" i="2" s="1"/>
  <c r="K164" i="17"/>
  <c r="G19" i="4"/>
  <c r="I165" i="17"/>
  <c r="D19" i="3"/>
  <c r="D18" i="2" s="1"/>
  <c r="K46" i="17"/>
  <c r="E19" i="3" l="1"/>
  <c r="C18" i="2"/>
  <c r="E18" i="2" s="1"/>
  <c r="K165" i="17"/>
  <c r="E14" i="4"/>
  <c r="G14" i="4" l="1"/>
  <c r="G9" i="4"/>
  <c r="D9" i="4"/>
  <c r="C9" i="4"/>
  <c r="E9" i="4" s="1"/>
  <c r="E21" i="4"/>
  <c r="G21" i="4" s="1"/>
  <c r="C20" i="4"/>
  <c r="E20" i="4" s="1"/>
  <c r="G20" i="4" s="1"/>
  <c r="C15" i="4"/>
  <c r="D15" i="4" s="1"/>
  <c r="D11" i="4"/>
  <c r="D10" i="2" s="1"/>
  <c r="C11" i="4"/>
  <c r="E11" i="4" l="1"/>
  <c r="G11" i="4" s="1"/>
  <c r="G8" i="4"/>
  <c r="D13" i="3" l="1"/>
  <c r="D9" i="3"/>
  <c r="D8" i="2" l="1"/>
  <c r="E9" i="3"/>
  <c r="F23" i="3"/>
  <c r="F22" i="2" s="1"/>
  <c r="C21" i="3"/>
  <c r="J179" i="15"/>
  <c r="I179" i="15"/>
  <c r="H179" i="15"/>
  <c r="K178" i="15"/>
  <c r="K177" i="15"/>
  <c r="K176" i="15"/>
  <c r="K175" i="15"/>
  <c r="K174" i="15"/>
  <c r="J172" i="15"/>
  <c r="F17" i="3" s="1"/>
  <c r="I172" i="15"/>
  <c r="H172" i="15"/>
  <c r="C17" i="3" s="1"/>
  <c r="K17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45" i="15"/>
  <c r="K144" i="15"/>
  <c r="K143" i="15"/>
  <c r="K142" i="15"/>
  <c r="K141" i="15"/>
  <c r="K140" i="15"/>
  <c r="K139"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K108" i="15"/>
  <c r="K107" i="15"/>
  <c r="K106" i="15"/>
  <c r="K105" i="15"/>
  <c r="K104" i="15"/>
  <c r="K103"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K10" i="15"/>
  <c r="K9" i="15"/>
  <c r="K8" i="15"/>
  <c r="K7" i="15"/>
  <c r="K6" i="15"/>
  <c r="K5" i="15"/>
  <c r="K4" i="15"/>
  <c r="K179" i="15" l="1"/>
  <c r="K188" i="15" s="1"/>
  <c r="E21" i="3"/>
  <c r="G21" i="3" s="1"/>
  <c r="K172" i="15"/>
  <c r="K180" i="15" s="1"/>
  <c r="H180" i="15"/>
  <c r="C17" i="4"/>
  <c r="I180" i="15"/>
  <c r="D17" i="4"/>
  <c r="J180" i="15"/>
  <c r="F17" i="4"/>
  <c r="F16" i="2" s="1"/>
  <c r="D17" i="3"/>
  <c r="E17" i="3" s="1"/>
  <c r="L188" i="15" l="1"/>
  <c r="K193" i="15"/>
  <c r="E17" i="4"/>
  <c r="G17" i="4" s="1"/>
  <c r="D16" i="2"/>
  <c r="G17" i="3"/>
  <c r="L193" i="15" l="1"/>
  <c r="F9" i="3"/>
  <c r="F8" i="2" s="1"/>
  <c r="C8" i="2"/>
  <c r="E8" i="2" s="1"/>
  <c r="G23" i="3"/>
  <c r="C20" i="3"/>
  <c r="G19" i="3"/>
  <c r="G18" i="3"/>
  <c r="C11" i="3"/>
  <c r="E11" i="3" s="1"/>
  <c r="G22" i="2"/>
  <c r="G21" i="2"/>
  <c r="C20" i="2"/>
  <c r="E20" i="2" s="1"/>
  <c r="G20" i="2" s="1"/>
  <c r="C19" i="2"/>
  <c r="G18" i="2"/>
  <c r="C17" i="2"/>
  <c r="E17" i="2" s="1"/>
  <c r="G17" i="2" s="1"/>
  <c r="E16" i="2"/>
  <c r="G16" i="2" s="1"/>
  <c r="C13" i="2"/>
  <c r="C12" i="2"/>
  <c r="E12" i="2" s="1"/>
  <c r="E7" i="2"/>
  <c r="G7" i="2" s="1"/>
  <c r="H194" i="15" l="1"/>
  <c r="I194" i="15"/>
  <c r="J194" i="15"/>
  <c r="K194" i="15"/>
  <c r="G11" i="3"/>
  <c r="C10" i="2"/>
  <c r="E10" i="2" s="1"/>
  <c r="G10" i="2" s="1"/>
  <c r="G8" i="3"/>
  <c r="G9" i="3"/>
  <c r="E13" i="2"/>
  <c r="G14" i="3"/>
  <c r="G13" i="2" l="1"/>
  <c r="J25" i="19"/>
  <c r="J29" i="19" s="1"/>
  <c r="F22" i="3" s="1"/>
  <c r="K23" i="19"/>
  <c r="K22" i="19"/>
  <c r="K21" i="19"/>
  <c r="K20" i="19"/>
  <c r="K19" i="19"/>
  <c r="I18" i="19"/>
  <c r="K18" i="19" s="1"/>
  <c r="I17" i="19"/>
  <c r="K17" i="19" s="1"/>
  <c r="I16" i="19"/>
  <c r="K16" i="19" s="1"/>
  <c r="I15" i="19"/>
  <c r="K15" i="19" s="1"/>
  <c r="I14" i="19"/>
  <c r="K14" i="19" s="1"/>
  <c r="H13" i="19"/>
  <c r="H12" i="19"/>
  <c r="H11" i="19"/>
  <c r="I11" i="19" s="1"/>
  <c r="I10" i="19"/>
  <c r="K10" i="19" s="1"/>
  <c r="I9" i="19"/>
  <c r="K9" i="19" s="1"/>
  <c r="I8" i="19"/>
  <c r="K8" i="19" s="1"/>
  <c r="H7" i="19"/>
  <c r="K6" i="19"/>
  <c r="K5" i="19"/>
  <c r="K4" i="19"/>
  <c r="H25" i="19" l="1"/>
  <c r="H29" i="19" s="1"/>
  <c r="C22" i="3" s="1"/>
  <c r="I13" i="19"/>
  <c r="K13" i="19" s="1"/>
  <c r="K11" i="19"/>
  <c r="I12" i="19"/>
  <c r="K12" i="19" s="1"/>
  <c r="I7" i="19"/>
  <c r="I25" i="19" l="1"/>
  <c r="I29" i="19"/>
  <c r="D22" i="3"/>
  <c r="K7" i="19"/>
  <c r="K25" i="19"/>
  <c r="K29" i="19" s="1"/>
  <c r="G22" i="3" s="1"/>
  <c r="I117" i="10" l="1"/>
  <c r="H117" i="10"/>
  <c r="G117" i="10"/>
  <c r="J116" i="10"/>
  <c r="J115" i="10"/>
  <c r="J114" i="10"/>
  <c r="J113" i="10"/>
  <c r="J112" i="10"/>
  <c r="J111" i="10"/>
  <c r="J110" i="10"/>
  <c r="J109" i="10"/>
  <c r="J108" i="10"/>
  <c r="J107" i="10"/>
  <c r="J106" i="10"/>
  <c r="J105" i="10"/>
  <c r="J104" i="10"/>
  <c r="J103" i="10"/>
  <c r="J102" i="10"/>
  <c r="J101" i="10"/>
  <c r="J100" i="10"/>
  <c r="J99" i="10"/>
  <c r="J98" i="10"/>
  <c r="J97" i="10"/>
  <c r="I95" i="10"/>
  <c r="F12" i="3" s="1"/>
  <c r="H95" i="10"/>
  <c r="D12" i="3" s="1"/>
  <c r="G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95" i="10" l="1"/>
  <c r="C12" i="3"/>
  <c r="G118" i="10"/>
  <c r="C12" i="4"/>
  <c r="H118" i="10"/>
  <c r="D12" i="4"/>
  <c r="D24" i="4" s="1"/>
  <c r="I118" i="10"/>
  <c r="F12" i="4"/>
  <c r="F24" i="4" s="1"/>
  <c r="J117" i="10"/>
  <c r="J118" i="10" l="1"/>
  <c r="E12" i="3"/>
  <c r="G12" i="3" s="1"/>
  <c r="F11" i="2"/>
  <c r="E12" i="4"/>
  <c r="C24" i="4"/>
  <c r="D11" i="2"/>
  <c r="E11" i="2" s="1"/>
  <c r="C14" i="2" l="1"/>
  <c r="E15" i="3"/>
  <c r="G12" i="4"/>
  <c r="G24" i="4" s="1"/>
  <c r="E24" i="4"/>
  <c r="G11" i="2"/>
  <c r="D14" i="2"/>
  <c r="F14" i="2"/>
  <c r="F20" i="3" l="1"/>
  <c r="F19" i="2" s="1"/>
  <c r="E14" i="2"/>
  <c r="G15" i="3"/>
  <c r="D20" i="3"/>
  <c r="E20" i="3" s="1"/>
  <c r="F414" i="8"/>
  <c r="F415" i="8" s="1"/>
  <c r="E414" i="8"/>
  <c r="E415" i="8" s="1"/>
  <c r="D414" i="8"/>
  <c r="D415" i="8" s="1"/>
  <c r="C414" i="8"/>
  <c r="C415" i="8" s="1"/>
  <c r="G413" i="8"/>
  <c r="G412" i="8"/>
  <c r="G411" i="8"/>
  <c r="G410" i="8"/>
  <c r="J398" i="8"/>
  <c r="I398" i="8"/>
  <c r="H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J286" i="8"/>
  <c r="J399" i="8" s="1"/>
  <c r="I286" i="8"/>
  <c r="I399" i="8" s="1"/>
  <c r="D10" i="3" s="1"/>
  <c r="D9" i="2" s="1"/>
  <c r="H286" i="8"/>
  <c r="H399" i="8" s="1"/>
  <c r="C10" i="3" s="1"/>
  <c r="E10" i="3" s="1"/>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D19" i="2" l="1"/>
  <c r="E19" i="2" s="1"/>
  <c r="G19" i="2" s="1"/>
  <c r="G20" i="3"/>
  <c r="C9" i="2"/>
  <c r="E9" i="2" s="1"/>
  <c r="F9" i="2"/>
  <c r="F10" i="3"/>
  <c r="G14" i="2"/>
  <c r="K398" i="8"/>
  <c r="K286" i="8"/>
  <c r="K399" i="8" s="1"/>
  <c r="G415" i="8"/>
  <c r="G414" i="8"/>
  <c r="G10" i="3" l="1"/>
  <c r="G9" i="2"/>
  <c r="J52" i="5"/>
  <c r="I52" i="5"/>
  <c r="D7" i="3" s="1"/>
  <c r="D24" i="3" s="1"/>
  <c r="H52" i="5"/>
  <c r="C7" i="3" s="1"/>
  <c r="K32" i="5"/>
  <c r="K22" i="5"/>
  <c r="K52" i="5" l="1"/>
  <c r="G7" i="3" s="1"/>
  <c r="E7" i="3"/>
  <c r="C6" i="2"/>
  <c r="C23" i="2" s="1"/>
  <c r="D6" i="2"/>
  <c r="D23" i="2" s="1"/>
  <c r="F6" i="2"/>
  <c r="F7" i="3"/>
  <c r="J89" i="11"/>
  <c r="J93" i="11" s="1"/>
  <c r="H89"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K5" i="11"/>
  <c r="K4" i="11"/>
  <c r="F13" i="3" l="1"/>
  <c r="F12" i="2" s="1"/>
  <c r="G12" i="2" s="1"/>
  <c r="D103" i="11"/>
  <c r="E57" i="3" s="1"/>
  <c r="F24" i="3"/>
  <c r="H93" i="11"/>
  <c r="C13" i="3"/>
  <c r="E6" i="2"/>
  <c r="E23" i="2" s="1"/>
  <c r="K89" i="11"/>
  <c r="K93" i="11" s="1"/>
  <c r="G13" i="3" s="1"/>
  <c r="G24" i="3" s="1"/>
  <c r="H57" i="3" l="1"/>
  <c r="H68" i="3" s="1"/>
  <c r="E68" i="3"/>
  <c r="F23" i="2"/>
  <c r="D106" i="11"/>
  <c r="D107" i="11" s="1"/>
  <c r="E13" i="3"/>
  <c r="E24" i="3" s="1"/>
  <c r="C24" i="3"/>
  <c r="G6" i="2"/>
  <c r="G23" i="2" s="1"/>
  <c r="C106" i="11"/>
  <c r="G106" i="11" s="1"/>
  <c r="G103" i="11"/>
  <c r="G102" i="11"/>
  <c r="C107" i="11" l="1"/>
  <c r="G107" i="11" s="1"/>
  <c r="D108" i="11" l="1"/>
  <c r="F108" i="11"/>
  <c r="F176" i="17" l="1"/>
  <c r="I176" i="17" s="1"/>
  <c r="I173" i="17"/>
  <c r="F177" i="17" l="1"/>
  <c r="I177" i="17" s="1"/>
  <c r="K179" i="17" s="1"/>
  <c r="H161" i="13"/>
  <c r="H162" i="13" s="1"/>
  <c r="H165" i="13" s="1"/>
  <c r="F36" i="2" l="1"/>
  <c r="E35" i="2"/>
  <c r="E36" i="2" s="1"/>
  <c r="F162" i="21"/>
  <c r="E162" i="21"/>
  <c r="D35" i="2"/>
  <c r="D36" i="2" s="1"/>
  <c r="C35" i="2"/>
  <c r="D162" i="21"/>
  <c r="G35" i="2" l="1"/>
  <c r="C36" i="2"/>
  <c r="G36" i="2" s="1"/>
  <c r="E37" i="2" l="1"/>
  <c r="F37" i="2"/>
  <c r="D37" i="2"/>
  <c r="C37" i="2"/>
  <c r="G37" i="2" l="1"/>
  <c r="C49" i="2"/>
  <c r="G49" i="2" s="1"/>
  <c r="C50" i="2"/>
  <c r="G50" i="2" s="1"/>
  <c r="F51" i="2" s="1"/>
  <c r="C51" i="2" l="1"/>
  <c r="E51" i="2"/>
  <c r="D51" i="2"/>
  <c r="G51" i="2" l="1"/>
  <c r="N73" i="20" l="1"/>
</calcChain>
</file>

<file path=xl/sharedStrings.xml><?xml version="1.0" encoding="utf-8"?>
<sst xmlns="http://schemas.openxmlformats.org/spreadsheetml/2006/main" count="19736" uniqueCount="4829">
  <si>
    <t>S/No.</t>
  </si>
  <si>
    <t>Supplier/Contractor Name</t>
  </si>
  <si>
    <t>Details of Work Performed</t>
  </si>
  <si>
    <t>A</t>
  </si>
  <si>
    <t>B</t>
  </si>
  <si>
    <t>RECURRENT</t>
  </si>
  <si>
    <t>SUZYLINKS ENTERPRISE</t>
  </si>
  <si>
    <t>SUPPLY AND DELIVERY OF ITEMS INTERNATIONAL WOMENS DAY</t>
  </si>
  <si>
    <t>ARDENT LOGISTICS</t>
  </si>
  <si>
    <t>SUPPLY AND DELIVERY OF SPORTS EQUIPMENTS</t>
  </si>
  <si>
    <t>Marimaya Investments</t>
  </si>
  <si>
    <t>2022/23</t>
  </si>
  <si>
    <t>Supply and delivery of office stationeries- catridge</t>
  </si>
  <si>
    <t>Greatrift Gen. merchant</t>
  </si>
  <si>
    <t>Supply and delivery of office stationeries -tonners</t>
  </si>
  <si>
    <t>M/S  ARDENT LOGISTICS</t>
  </si>
  <si>
    <t>SUPPLY AND DELIVERY OF BRANDED POLO T-SHIRTS</t>
  </si>
  <si>
    <t>EXPLODE INVESTMENT LTD</t>
  </si>
  <si>
    <t>BEING PAYMENT FOR SUPPLY AND DELIVER OF YOUTH EMPOWERNMENT ITEMS</t>
  </si>
  <si>
    <t>EQUIZONE</t>
  </si>
  <si>
    <t>BEING PAYMENT FOR SUPPLY AND DELIVERY OF FRIDGE,CHILLER AND COFEE MAKER -YOUTH</t>
  </si>
  <si>
    <t>ALSWAFF TOURS</t>
  </si>
  <si>
    <t>CRATER ENTERPRISE AND SUPPLIES</t>
  </si>
  <si>
    <t>BEING PAYMENT FOR PROVISION OF
 CATERING SERVICES</t>
  </si>
  <si>
    <t>AQUA COMMUNICATIONS</t>
  </si>
  <si>
    <t xml:space="preserve">SUPPLY AND DELIVERY OF T-SHIRTS AND REFLECTOR JACKETS </t>
  </si>
  <si>
    <t>IMPROMPTU GLOBAL</t>
  </si>
  <si>
    <t>SUPPLY AND DELIVERY OF BRANDED MARKET UMBRELLAS</t>
  </si>
  <si>
    <t>MENENGAI DRILLING LTD</t>
  </si>
  <si>
    <t>PROVISION FOR SERVICE FOR LUNCH AND DISTRIBUTION OF SPORTS ITEM</t>
  </si>
  <si>
    <t>MARIMAYA INVESTMENTS</t>
  </si>
  <si>
    <t>BEING PAYMENT FOR SUPPLY AND DELIVERY OF STATIONERY</t>
  </si>
  <si>
    <t>GREATRIFT GENERAL MERCHANTS</t>
  </si>
  <si>
    <t>SUPPLY AND DELIVERY OF GAS COOKER WITH ELECRIC OVEN AND HEAVY DUTY BLENDER</t>
  </si>
  <si>
    <t>HOTEL HYLISE</t>
  </si>
  <si>
    <t>BEING PAYMENT FOR PROVISION OF CATERING SERVICES</t>
  </si>
  <si>
    <t>PATMAT BOOKSHOP LTD</t>
  </si>
  <si>
    <t>supply of printing services for the task force on fast tracking of ongoing flagship projects</t>
  </si>
  <si>
    <t>TRANS FIX LTD</t>
  </si>
  <si>
    <t xml:space="preserve">Supply of Sanitary services </t>
  </si>
  <si>
    <t>EAGLE PALACE HOTEL</t>
  </si>
  <si>
    <t>Catering services</t>
  </si>
  <si>
    <t>Director Traders</t>
  </si>
  <si>
    <t>being payment of repair &amp; maintenance of social Menengai hall</t>
  </si>
  <si>
    <t>Ardent logistics</t>
  </si>
  <si>
    <t>Supply and delivery of office stationeries -catriadge</t>
  </si>
  <si>
    <t>Repair &amp; maintenance of Menengai social hall</t>
  </si>
  <si>
    <t xml:space="preserve">Kithan Motors </t>
  </si>
  <si>
    <t>Supply of tyres for motorvehicle number GKA 954L</t>
  </si>
  <si>
    <t>Asunda Motors</t>
  </si>
  <si>
    <t>Repair of motor vehicle  number 32CG 017A</t>
  </si>
  <si>
    <t>Repair of motor vehicle  number  32CG 076A GREATWALL D/CAB</t>
  </si>
  <si>
    <t>Pakenda Suppliers</t>
  </si>
  <si>
    <t>Being payment for supply &amp; delivery of staff uniform</t>
  </si>
  <si>
    <t>Repair of motor vehicle  number GKA 954L- Toyota Hiance</t>
  </si>
  <si>
    <t>Fancy Affairs</t>
  </si>
  <si>
    <t>Being payment for supply &amp; delivery of 225/55R16 yana tyres</t>
  </si>
  <si>
    <t>Being payment for supply &amp; installation of burglar alarm at Menengai social hall</t>
  </si>
  <si>
    <t>KAGUA PRIME LTD</t>
  </si>
  <si>
    <t>Supply and delivery of office stationeries</t>
  </si>
  <si>
    <t>Being payment for supply &amp; installation of 2 grill metal doors</t>
  </si>
  <si>
    <t>Supply and delivery of office furniture</t>
  </si>
  <si>
    <t xml:space="preserve">being payment for reinforcement of 8no doors </t>
  </si>
  <si>
    <t xml:space="preserve"> Supply and delivery of orthopedic chair</t>
  </si>
  <si>
    <t>Supply and delivery of office lockable cabinet</t>
  </si>
  <si>
    <t>Supply and delivery of office executive desk</t>
  </si>
  <si>
    <t>Saramek ventures Ltd</t>
  </si>
  <si>
    <t>Being payment for supply &amp; installation of burglar alarm inclusive wiring</t>
  </si>
  <si>
    <t>Being payment for supply &amp; delivery of 2 burglar proof doors</t>
  </si>
  <si>
    <t>being payment for repair &amp; maintenance of menengai hall</t>
  </si>
  <si>
    <t>being payment for supply &amp; delivery of spare tyre &amp; chrome rim</t>
  </si>
  <si>
    <t>Supply and delivery of staff uniforms</t>
  </si>
  <si>
    <t>KIRGOT ENTERPRISES</t>
  </si>
  <si>
    <t>Supply and delivery of visitors chairs</t>
  </si>
  <si>
    <t>Being payment for supply &amp; delivery of steel lockable door complee with lock</t>
  </si>
  <si>
    <t>Being payment for paint works on 8no. Door metal</t>
  </si>
  <si>
    <t>Repair of motor vehicle  number 32CG 076A plus accessories</t>
  </si>
  <si>
    <t>Being payment for repair of motorvehicle services</t>
  </si>
  <si>
    <t>Being payment for supply &amp; delivery of 2 grill metal doors</t>
  </si>
  <si>
    <t>being payment for repair &amp; maintenance of building- hall</t>
  </si>
  <si>
    <t>catering services</t>
  </si>
  <si>
    <t>Supply and delivery of office furniture &amp; fittings</t>
  </si>
  <si>
    <t>Being payment for supply &amp; delivery of 2  metal lockable cabinet</t>
  </si>
  <si>
    <t>saramek ventures Ltd</t>
  </si>
  <si>
    <t>Supply of tyres for motorvehicle number32CG 077A</t>
  </si>
  <si>
    <t>SELINA NKATHA</t>
  </si>
  <si>
    <t>Being reimbursement for amounts spent during Mahujaa day 2022</t>
  </si>
  <si>
    <t xml:space="preserve">Being reimbursement for amounts spent during Governor's Christmas tree </t>
  </si>
  <si>
    <t>CHAMBAI SAFARI HOTEL</t>
  </si>
  <si>
    <t>Conference facility</t>
  </si>
  <si>
    <t>The Nest Boutique</t>
  </si>
  <si>
    <t>Eastern &amp; Souther Africa Management</t>
  </si>
  <si>
    <t>Training fees</t>
  </si>
  <si>
    <t>SOFIA TRAVELS &amp; CARGO</t>
  </si>
  <si>
    <t>SUZY LINKS ENTERPRISES</t>
  </si>
  <si>
    <t>being payment for supply of food items for Alms house-social services</t>
  </si>
  <si>
    <t xml:space="preserve">being payment for supply &amp; delivery of charcoal &amp; gas refill refill for Alms house-social </t>
  </si>
  <si>
    <t>being payment for supply &amp; delivery of sanitary items for Alms house-social services</t>
  </si>
  <si>
    <t>M/S SUZY LINKS ENTERPRISES</t>
  </si>
  <si>
    <t>SUPPLY AND DELIVERY OF SANITARY
 ITEMS FOR ALMS HOUSE</t>
  </si>
  <si>
    <t>M/S ALSWAF TOURS AND TRAVEL</t>
  </si>
  <si>
    <t>PAYMENT FOR AIRTICKET FOR CO YOUTH GENDER CULTURE SPORTS AND SOCIAL SERVICES</t>
  </si>
  <si>
    <t>M/S COMMITTED MOVERS LTD</t>
  </si>
  <si>
    <t>PAYMENT FOR SUPPLY OF FUEL AND LUBRICANTS</t>
  </si>
  <si>
    <t>M/S THE OLE-KEN HOTEL</t>
  </si>
  <si>
    <t>BEING PAYMENT FOR CATERING SERVICES</t>
  </si>
  <si>
    <t>M/S SUMAHO NISSI GREENER</t>
  </si>
  <si>
    <t>PAYMENT FOR SERVICE CHARTER DESIGN AND PRINTING</t>
  </si>
  <si>
    <t>M/S PROMAX GENERAL SUPPLIES LTD</t>
  </si>
  <si>
    <t>PAYMENT FOR SUPPLY AND DELIVERY OF CAR BATTERY</t>
  </si>
  <si>
    <t>M/S ARDENT LOGISTICS LIMITED</t>
  </si>
  <si>
    <t>PAYMENT FOR SUPPLY AND DELIVERY OF CHARCOAL AND GAS REFILL</t>
  </si>
  <si>
    <t>IDEAL DYNAMIC INVESTMENT LIMITED NAKURU</t>
  </si>
  <si>
    <t>PAYMENT FOR CLEANING SERVICES AT MENENGAI SOCIAL HALL</t>
  </si>
  <si>
    <t>M/S FINO LIMITED</t>
  </si>
  <si>
    <t>PAYMENT FOR INSTALLATION OF FLUORESCENT LIGHTING AT THE CORRIDOR</t>
  </si>
  <si>
    <t>PAYMENT FOR WATER PUMB MACHINE REPAIRS AND GENERAL MAINTENANCE WORK</t>
  </si>
  <si>
    <t>PAYMENT FOR PLUMBING WORKS FOR WATER PLUMBING NACHIE,TAPS IN KITCHEN,LADIES CLOCKROOMSAT AND REMOVAL OF CARPET AT C.O OFFICE</t>
  </si>
  <si>
    <t>PAYMENT FOR SUPPLY AND DELIVERY OF GAS CYLINDER AND REFILL TO ALMS HOUSE</t>
  </si>
  <si>
    <t>PAYMENT FOR REPLACEMENT OF CLEARCARPET AND REPLACEMENT OF THREE WINDOWS</t>
  </si>
  <si>
    <t>THE ALPS HOTEL</t>
  </si>
  <si>
    <t>2021/22</t>
  </si>
  <si>
    <t>PAYMENT FOR FACILITATION OF LUNCHES DURING RECEPTION OF NAKURU COUNTY ATHLETIC</t>
  </si>
  <si>
    <t xml:space="preserve">M/S WANGARIRA SMART ESTABLISHMENT </t>
  </si>
  <si>
    <t>BEING PAYMENT FOR SUPPLY AND DELIVERY OF 500 BUSINESS CARDS FOR CO YOUTH &amp; TALENTS</t>
  </si>
  <si>
    <t>MILELE RESORT</t>
  </si>
  <si>
    <t>PAYMENT FOR PROVISION OF CATERING SERVICES AND CONFERENCE FACILITIES</t>
  </si>
  <si>
    <t>M/S CRATER ENTERPRISES AND SUPPLIES LTD</t>
  </si>
  <si>
    <t>PAYMENT FOR SUPPLY AND DELIVERY OF SPORTS EQUIPMENT</t>
  </si>
  <si>
    <t>PAYMENT FOR AIRTICKET FOR EZEKIEL KURUI WHILE ATTENDING ATHLETICS IN SOUTH AFRICA</t>
  </si>
  <si>
    <t>M/S KENYA SCHOOL OF GOVERNMENT</t>
  </si>
  <si>
    <t>BEING PAYMENT FOR TUITION AND EXECUTIVE ACCOMODATION FOR C.O GENDER</t>
  </si>
  <si>
    <t>BEING PAYMENT OF FLOURESCENT LAMP INSTALLATION AND REPAIRS OF ELECTRICAL FAULT FOR LIGHTING AND DOOR SYSTEM</t>
  </si>
  <si>
    <t>BEING PAYMENT FOR ACQUISITION OF DOOR PLATES AND BUSINESS CARDS</t>
  </si>
  <si>
    <t>M/S FABRICHOUSE DECO N DESIGN</t>
  </si>
  <si>
    <t>PAYMENT FOR CURTAINS,SHEER AND CURTAIN ROD</t>
  </si>
  <si>
    <t>BEING PAYMENT FOR PLUMBING REPAIR WORK DONE IN ADMINISTRATION BLOCK IN DECEMBER 2022</t>
  </si>
  <si>
    <t>BEING PAYMENT FOR SUPPLY AND DELIVERY OF STAFF IDENTIFICATION CARDS</t>
  </si>
  <si>
    <t>MARK WAINAINA</t>
  </si>
  <si>
    <t>BEING PAYMENT OF COMMITTEE ALLOWANCE DURING ARTS DAY PLANNING COMMITTEE</t>
  </si>
  <si>
    <t>PAYMENT FOR SUPPLY AND DELIVERY OF 2 HONOR BOARDS AND 1 DOOR PLATE</t>
  </si>
  <si>
    <t>BEING PAYMENT FOR SUPPLY AND DELIVERY OF SELF INKING RUBBER STAMPS TO C.O GENDER OFFICE</t>
  </si>
  <si>
    <t>M/S CRATER ENTERPRISES</t>
  </si>
  <si>
    <t>PROVISION OF BRANDING SERVICES FOR SPORTS EQUIPMENT FOR THE 55 WARDS IN NAKURU COUNTY</t>
  </si>
  <si>
    <t>KENYA YOUTH INTERCOUNTY SPORTS ASSOCIATION</t>
  </si>
  <si>
    <t>2023/24</t>
  </si>
  <si>
    <t>BEING PAYMENT OF PARTICIPATION FEES FOR KYISA GAMES 9TH EDITION</t>
  </si>
  <si>
    <t>AMOGRACIA CONTRACTORS LTD</t>
  </si>
  <si>
    <t>BEING FOR SUPPLY AND DELIVERY OF YOUTH EMPOWERMENT ITEMS</t>
  </si>
  <si>
    <t>MACTON GENERAL SUPPLIES LTD</t>
  </si>
  <si>
    <t>BEING PAYMENT FOR SUPPLY AND DELIVERY OF GYM EQUIPMENTS FOR SHABAB WARD NAKURU WEST</t>
  </si>
  <si>
    <t>DIRECTOR TRADERS</t>
  </si>
  <si>
    <t>BING PAYMENT FOR SUPPLY AND DELIVERY OF FOOD ITEMS TO ALMS HOUSE</t>
  </si>
  <si>
    <t>BING PAYMENT FOR SUPPLY AND DELIVERY OF FOOD ITEMS TO YOUTH EMPOWERMENT CENTRE</t>
  </si>
  <si>
    <t>RIVARANCH LIMITED</t>
  </si>
  <si>
    <t>BEING PAYMENT FOR SUPPLY AND DELIVERY OF SPORTS KITS-KYSIA</t>
  </si>
  <si>
    <t>MURINCHAMBA INVESTMENTS LTD</t>
  </si>
  <si>
    <t>BEING PAYMENT FOR SUPPLY OF YOUTH EMPOWERMENT ITEMS</t>
  </si>
  <si>
    <t>KENYA SCHOOL OF GOVERNMENT</t>
  </si>
  <si>
    <t>BEING PAYMENT FOR SENIOR MANAGEMENT COURSE</t>
  </si>
  <si>
    <t>WILLPO SOLUTIONS LTD</t>
  </si>
  <si>
    <t>BEING PAYMENT FOR SUPPLY AND DELIVERY OF YOUTH EMPOWERMENT ITEMS</t>
  </si>
  <si>
    <t>CO-OPERATIVE BANK</t>
  </si>
  <si>
    <t>BEING PAYMENT OF ALLOWANCES TO ADMINISTRATION POLICE OFFICERS AT MENENGAI SOCIAL HALL</t>
  </si>
  <si>
    <t>EQUITY BANK</t>
  </si>
  <si>
    <t>KENYA COMMERCIAL BANK</t>
  </si>
  <si>
    <t>PROVISION OF CONTRACTED TRAINING SERVICES AT MENENGAI SOCIAL HALL</t>
  </si>
  <si>
    <t>EMPAWA INVESTMENTS</t>
  </si>
  <si>
    <t>M/S MIKTO CONSTRUCTION LTD</t>
  </si>
  <si>
    <t>M/S DIRECTOR TRADERS</t>
  </si>
  <si>
    <t>M/S CIDER COLLECTIONS</t>
  </si>
  <si>
    <t>M/S ELENA EMPORIUM</t>
  </si>
  <si>
    <t>EQUITY BANK GROUP</t>
  </si>
  <si>
    <t>M/S PLUTOCRAT VENTURES</t>
  </si>
  <si>
    <t>SUNEM ENTERPRISES</t>
  </si>
  <si>
    <t>PLANET EVENTS &amp; CATERERS</t>
  </si>
  <si>
    <t>SUPPLY AND DELIVERY OF YOUTH EMPOWERMENT EQUIPMENTS</t>
  </si>
  <si>
    <t>BEING PAYMENT FOR SUPPLY AND DELIVERY OF GAS AND OTHER FUELS</t>
  </si>
  <si>
    <t>BEING PAYMENT FOR SUPPLY AND DELIVERY OF CEREMONIAL SHIRTS</t>
  </si>
  <si>
    <t>BEING PAYMENT FOR SUPPLY AND DELIVERY OF BRANDED POLO T SHIRTS FOR KICOSCA</t>
  </si>
  <si>
    <t>BEING PAYMENT FOR GAS REFILL, MENENGAI YOUTH EMPOWERMENT CENTER</t>
  </si>
  <si>
    <t>SUPPLY AND DELIVERY OF UNIFORMS AND OTHER SPORTS FOR TURI WARD</t>
  </si>
  <si>
    <t>REPAIR AND MAINENANCE OF 32CG017A TOYOTA FORTUNER</t>
  </si>
  <si>
    <t xml:space="preserve">BEING PAYMENT OF CATERING SERVICES </t>
  </si>
  <si>
    <t>PAYMENT FOR SECURITY ALLOWANCES FOR THE MONTH OF JUNE 2024</t>
  </si>
  <si>
    <t>Signed by Accounting Officer:</t>
  </si>
  <si>
    <t>Signed:</t>
  </si>
  <si>
    <t>Outstanding Pending Bill Amount as of 30th June, 2025 (Kshs.)</t>
  </si>
  <si>
    <t>MONIKS</t>
  </si>
  <si>
    <t>RICKLINE ENTERPRISES</t>
  </si>
  <si>
    <t>KAMIBE INVESTMENTS</t>
  </si>
  <si>
    <t>Ms copycate enterprises</t>
  </si>
  <si>
    <t>STAN BOOKSHOP</t>
  </si>
  <si>
    <t>Filner ent</t>
  </si>
  <si>
    <t>M/S PROMAX GENERAL SUPPLIES</t>
  </si>
  <si>
    <t>JOHNY DOMESTIC GOODS</t>
  </si>
  <si>
    <t>ARTHRIFT ENTERPRISES</t>
  </si>
  <si>
    <t>2015/16</t>
  </si>
  <si>
    <t>2017/18</t>
  </si>
  <si>
    <t>2020/21</t>
  </si>
  <si>
    <t>being payment for the supply of goods</t>
  </si>
  <si>
    <t>BEING PAYMENT FOR SUPPLY AND
 DELIVERY OF CHARCOAL AND GAS CYLINDER</t>
  </si>
  <si>
    <t>BEING PAYMENT FOR SUPPLY AND DELIVERY OF BRANDED DUSTCOATS</t>
  </si>
  <si>
    <t>M/S BLESSED ONE COMPANY LTD</t>
  </si>
  <si>
    <t>SUPPLY AND DELIVERY OF BRANDED POLO T-SHIRTS FOR INTERNATIONAL WOMENS DAY</t>
  </si>
  <si>
    <t>GREAT RIFT</t>
  </si>
  <si>
    <t>supply of stationery</t>
  </si>
  <si>
    <t>FAST CHOICE</t>
  </si>
  <si>
    <t>SUPPLY AND DELIVERY OF FURNITURE</t>
  </si>
  <si>
    <t>BEING PAYMENT FOR PROVISION OF BRANDING SERVICES FOR SPORTS EQUIPMENT</t>
  </si>
  <si>
    <t>HYLISE HOTEL</t>
  </si>
  <si>
    <t>PROVISION OF CATERING SERVICES</t>
  </si>
  <si>
    <t>ALTOUMI TOURS</t>
  </si>
  <si>
    <t>BEING PAYMENT FOR PROVISION
 OF AIR TICKET SERVICES</t>
  </si>
  <si>
    <t>Hotel waterbuck</t>
  </si>
  <si>
    <t>Ole ken Hotel</t>
  </si>
  <si>
    <t>Milele resort</t>
  </si>
  <si>
    <t>Merica hotel</t>
  </si>
  <si>
    <t>Sarova woodlands</t>
  </si>
  <si>
    <t xml:space="preserve">NAKURU GOLF CLUB </t>
  </si>
  <si>
    <t xml:space="preserve">MILELE RESORT </t>
  </si>
  <si>
    <t>EASTMARK HOTEL</t>
  </si>
  <si>
    <t>STANDARD GROUP</t>
  </si>
  <si>
    <t>ALPS HOTEL NAKURU LTD</t>
  </si>
  <si>
    <t>ASUNDA MOTORS</t>
  </si>
  <si>
    <t>SUNEM MOTORS</t>
  </si>
  <si>
    <t>BEST WESTERN HOTEL KISUMU</t>
  </si>
  <si>
    <t>2018/19</t>
  </si>
  <si>
    <t>2019/20</t>
  </si>
  <si>
    <t>BEING PAYMENT FOR CONFERENCE SERVICES</t>
  </si>
  <si>
    <t>BEING PAYMENY FOR REPAIR AND MAINTENANCE OF MOTORVEHICLES</t>
  </si>
  <si>
    <t>AMRAN NOOR</t>
  </si>
  <si>
    <t>THOMAS KIMANI</t>
  </si>
  <si>
    <t>JOSPHAT KIMEMIA</t>
  </si>
  <si>
    <t>DOMINIC SIGEI</t>
  </si>
  <si>
    <t>DAVID WATHIAI MACHARIA</t>
  </si>
  <si>
    <t>ALEX BOR</t>
  </si>
  <si>
    <t>GLADYS KAMUREN</t>
  </si>
  <si>
    <t>CAROLINE NULU</t>
  </si>
  <si>
    <t>EDWIN OKELLO</t>
  </si>
  <si>
    <t>BEING PAYMENT OF ALLOWANCES FOR KYISA GAMES IN MALINDI</t>
  </si>
  <si>
    <t>VIVIAN KANANA</t>
  </si>
  <si>
    <t>BEING PAYMENT OF ALLOWANCES FOR KYISA GAMES-MALINDI</t>
  </si>
  <si>
    <t>MOSES MWANGI</t>
  </si>
  <si>
    <t>ELIZABETH KARANJA</t>
  </si>
  <si>
    <t>FRANCIS NJOROGE</t>
  </si>
  <si>
    <t>EVERLYNE MOSETI</t>
  </si>
  <si>
    <t>MARGARET CHEBII</t>
  </si>
  <si>
    <t>BEING PAYMENT OF ALLOWANCE WHILE ATTENDING CONSULTATIVE MEETING ON YOUTH AFFAIRS IN WEST POKOT COUNTY</t>
  </si>
  <si>
    <t>STANLEY MWANDO</t>
  </si>
  <si>
    <t>SIGILAI MALAKWEN</t>
  </si>
  <si>
    <t>BEING PAYMENT OF ALLOWANCE ON OFFICIAL DUTY IN NAIVASHA</t>
  </si>
  <si>
    <t>VIVAN YEGON</t>
  </si>
  <si>
    <t>BEING PAYMENT OF ALLOWANCES WHILE ATTENDING STAKEHOLDERS WORKSHOP OF THE MENENGAI TEXTILE HUB IN NAIVASHA</t>
  </si>
  <si>
    <t>CATHERINE MACHARIA</t>
  </si>
  <si>
    <t>WINNIE NAMASAKA</t>
  </si>
  <si>
    <t>DENNIS DIKIR</t>
  </si>
  <si>
    <t>JOEL BII</t>
  </si>
  <si>
    <t>MABLE NYANGAGA</t>
  </si>
  <si>
    <t>BEING PAYMENT OF ALLOWANCE WHILE ATTENDING KENASA MEETING IN MOMBASA</t>
  </si>
  <si>
    <t>BEING PAYMENT OF ALLOWANCE WHILE ATTENDING KENASA MEETING IN ELDORET</t>
  </si>
  <si>
    <t>EMILY MWINZI</t>
  </si>
  <si>
    <t>BEING PAYMENT OF ALLOWANCES WHILE ATTENDING KICOSCA FIRST PREPARATORY MEETING IN KAKAMEGA</t>
  </si>
  <si>
    <t>Economic sub-item</t>
  </si>
  <si>
    <t>CATERING</t>
  </si>
  <si>
    <t>SERVICE</t>
  </si>
  <si>
    <t>PURCHASE OF T-SHIRTS</t>
  </si>
  <si>
    <t>PURCHASE OF SPORTS EQUIPMENT</t>
  </si>
  <si>
    <t>PURCHASE OF STATIONERY</t>
  </si>
  <si>
    <t>PURCHASE OF EQUIPMENT</t>
  </si>
  <si>
    <t>Provision of Air tickets</t>
  </si>
  <si>
    <t>PURCHASE OF UMBRELLAS</t>
  </si>
  <si>
    <t>BRANDING</t>
  </si>
  <si>
    <t>PURCHASE OF SERVICES</t>
  </si>
  <si>
    <t>PURCHASE OF APPLIANCE</t>
  </si>
  <si>
    <t>PURCHASE OF L</t>
  </si>
  <si>
    <t>MAINTANCE</t>
  </si>
  <si>
    <t>MAINTENANCE OF MENENGASOCIAL</t>
  </si>
  <si>
    <t>CURTAIN</t>
  </si>
  <si>
    <t>PURCHASE OF stationery</t>
  </si>
  <si>
    <t>PURCHASE OF FURNITURE</t>
  </si>
  <si>
    <t xml:space="preserve">MAINTENANCE </t>
  </si>
  <si>
    <t>PURCHASE OF OTHER FULES</t>
  </si>
  <si>
    <t>PURCHASE OF UNIFORMS</t>
  </si>
  <si>
    <t>PURCHASE OF GOODS</t>
  </si>
  <si>
    <t>TRAINING</t>
  </si>
  <si>
    <t>CONFERENCE</t>
  </si>
  <si>
    <t>SECURITY</t>
  </si>
  <si>
    <t>MAINTENANCE</t>
  </si>
  <si>
    <t>PURCHASE OF SPORTS UNIFORM</t>
  </si>
  <si>
    <t>PURHASE OF SPORTS UNIFORM</t>
  </si>
  <si>
    <t>PURCHASE OF FOOD AND RATIONS</t>
  </si>
  <si>
    <t>PURCHASE OF TYRES</t>
  </si>
  <si>
    <t>PURCHASE STATIONERY</t>
  </si>
  <si>
    <t>Provision of catering services</t>
  </si>
  <si>
    <t>SANITARY</t>
  </si>
  <si>
    <t>PRINTING</t>
  </si>
  <si>
    <t>PURCHASE OF AIRTICKETS</t>
  </si>
  <si>
    <t>SUBSCRIPTION</t>
  </si>
  <si>
    <t>SANITARY ITEMS</t>
  </si>
  <si>
    <t>PURCHASE OF FUEL</t>
  </si>
  <si>
    <t>PURCHASE OF AIR TICKETS</t>
  </si>
  <si>
    <t>Supply and delivery of Air tickets</t>
  </si>
  <si>
    <t>PURCHSE OF FURNITURE</t>
  </si>
  <si>
    <t>PURCHASE FURNITURE</t>
  </si>
  <si>
    <t>GRACE WAIRIMU</t>
  </si>
  <si>
    <t>DEVELOPMENT</t>
  </si>
  <si>
    <t>SUB TOTALS</t>
  </si>
  <si>
    <t>STAFF PAYABLES</t>
  </si>
  <si>
    <t>GRAND TOTAL</t>
  </si>
  <si>
    <t>"H''</t>
  </si>
  <si>
    <t>PROGRESS REPORT ON SETTLEMENT OF PENDING BILLS AS AT 30th JUNE , 2025</t>
  </si>
  <si>
    <t>Payee Name</t>
  </si>
  <si>
    <t>Financial Year</t>
  </si>
  <si>
    <t>Economic Sub-Item (e.g. Foreign Travel, Purchase of Computers, Construction of Residential Building)</t>
  </si>
  <si>
    <t>LPO/LSO Conract No.</t>
  </si>
  <si>
    <t>Date of the LPO/LSO Conract No.</t>
  </si>
  <si>
    <t>Outstanding Pending Bill Amount as of 30th June, 2024 (Kshs.)</t>
  </si>
  <si>
    <t>Settled Pending Bills in FY 2024/25  (Kshs.)</t>
  </si>
  <si>
    <t>Pending bills incurred in the FY 2024/2025</t>
  </si>
  <si>
    <t>C</t>
  </si>
  <si>
    <t>D=A-B+C</t>
  </si>
  <si>
    <t>a)</t>
  </si>
  <si>
    <t>Recurrent</t>
  </si>
  <si>
    <t>DANIEL NDUNGU NJOGU</t>
  </si>
  <si>
    <t>ALLOWANCE</t>
  </si>
  <si>
    <t>RONALD SAGERO NYANGWETA</t>
  </si>
  <si>
    <t>SUSAN NJERI MAINA</t>
  </si>
  <si>
    <t>SAMUEL THUO</t>
  </si>
  <si>
    <t>CAROLINE J. KIPLAGAT</t>
  </si>
  <si>
    <t>Sub-Total</t>
  </si>
  <si>
    <t>b)</t>
  </si>
  <si>
    <t>Development</t>
  </si>
  <si>
    <t>Contractor/supplier 1</t>
  </si>
  <si>
    <t>Grand Total (a+b)</t>
  </si>
  <si>
    <t>COUNTY: ...................................................................................</t>
  </si>
  <si>
    <t>Category</t>
  </si>
  <si>
    <t>Ageing analysis (Amount in Kshs.)</t>
  </si>
  <si>
    <t>Total</t>
  </si>
  <si>
    <t>Under one year</t>
  </si>
  <si>
    <t>1-2 years</t>
  </si>
  <si>
    <t>2-3 years</t>
  </si>
  <si>
    <t>Over 3 years</t>
  </si>
  <si>
    <t>Development Pending Bills</t>
  </si>
  <si>
    <t>Recurrent Pending Bills (Goods &amp; Services)</t>
  </si>
  <si>
    <t>Recurrent Pending Bills (Salary Arrears and Statutory Deductions)</t>
  </si>
  <si>
    <t>Recurrent Pending Bills (Staff Claims)</t>
  </si>
  <si>
    <t>Total Recurrent Pending Bills</t>
  </si>
  <si>
    <t xml:space="preserve">Total Pending Bills </t>
  </si>
  <si>
    <t>% of Total</t>
  </si>
  <si>
    <t>COUNTY GOVERNMENT OF NAKURU</t>
  </si>
  <si>
    <t>ODHIAMBO &amp; ODHIAMBO ADVOCATES</t>
  </si>
  <si>
    <t>2016/2017</t>
  </si>
  <si>
    <t>Legal Dues/fees, Arbitration and Compensation Payments</t>
  </si>
  <si>
    <t>LEGAL FEES</t>
  </si>
  <si>
    <t>MIRUGI KARIUKI &amp; COMPANY ADVOCATES</t>
  </si>
  <si>
    <t>2020/2021</t>
  </si>
  <si>
    <t>A.N GEKE  &amp; COMPANY ADVOCATE</t>
  </si>
  <si>
    <t>RODI OREGE &amp; COMPANY ADVOCATES</t>
  </si>
  <si>
    <t>S.O MADIALO &amp; COMPANY ADVOCATES</t>
  </si>
  <si>
    <t>M.J. OKUMU &amp; COMPANY ADVOCATES</t>
  </si>
  <si>
    <t>MUSEMBI NDOLO &amp; COMPANY ADVOCATES</t>
  </si>
  <si>
    <t>COURT DECREE</t>
  </si>
  <si>
    <t>GITHIRU &amp; COMPANY ADVOCATE</t>
  </si>
  <si>
    <t>MUNENE KIPLAGAT &amp; COMPANY ADVOCATES</t>
  </si>
  <si>
    <t>G.K MWAURA &amp; ASSOCIATES</t>
  </si>
  <si>
    <t>IKUA MWANGI &amp; COMPANY ADVOCATES</t>
  </si>
  <si>
    <t>MUGAMBI NGUTHARI</t>
  </si>
  <si>
    <t>2019/2020</t>
  </si>
  <si>
    <t>NYANGACHA &amp; COMPANY ADVOCATES</t>
  </si>
  <si>
    <t>2022/2023</t>
  </si>
  <si>
    <t>KONOSI &amp; COMPANY ADVOCATES</t>
  </si>
  <si>
    <t>LAWRENCE MWANGI &amp; COMPANY ADVOCATES</t>
  </si>
  <si>
    <t>ORINA &amp; COMPANY</t>
  </si>
  <si>
    <t>OBURA MBECHE AND COMPANY ADVOCATES</t>
  </si>
  <si>
    <t>PROF. M.N. WABWILE &amp; COMPANY ADVOCATES</t>
  </si>
  <si>
    <t>2023/2024</t>
  </si>
  <si>
    <t>MUKITE MUSANGI &amp; COMPANY ADVOCATES</t>
  </si>
  <si>
    <t>MOMANYI GICHUKI &amp; COMPANY ADVOCATES</t>
  </si>
  <si>
    <t>2017/2018</t>
  </si>
  <si>
    <t>MARAGIA OGARO &amp; CO. ADVOCATES</t>
  </si>
  <si>
    <t>UNION TECHNOLOGY (K) LIMITED</t>
  </si>
  <si>
    <t>PROF. TOM OJIENDA &amp; ASSOCIATES</t>
  </si>
  <si>
    <t xml:space="preserve">NDEDA &amp; ASSOCIATES </t>
  </si>
  <si>
    <t>NDEDA &amp; ASSOCIATES</t>
  </si>
  <si>
    <t>RUBUA NGURE &amp; COMPANY ADVOCATES</t>
  </si>
  <si>
    <t>MUTONYI MBIYU &amp; CO. ADVOCATES</t>
  </si>
  <si>
    <t>J. NDUNGU NJUGUNA &amp; CO. ADVOCATES</t>
  </si>
  <si>
    <t>A.E. KIPRONO &amp; ASSOCIATES ADVOCATES</t>
  </si>
  <si>
    <t>MAIYO MBUGUA &amp; CHERUIYOT ADVOCATES</t>
  </si>
  <si>
    <t xml:space="preserve">KIPRUTO GITAU &amp; CO. </t>
  </si>
  <si>
    <t xml:space="preserve">OLONYI &amp; COMPANY ADVOCATE </t>
  </si>
  <si>
    <t>GITHUI AND COMPANY ADVOCATES</t>
  </si>
  <si>
    <t>KINYANJUI NJUGUNA &amp; CO. ADVOCATE</t>
  </si>
  <si>
    <t>M/S NETPAQ BUSINESS SYSTEMS</t>
  </si>
  <si>
    <t xml:space="preserve">M/S INFINATE LOGIC BUSINESS SOLUTIONS </t>
  </si>
  <si>
    <t>Maintenance Expenses - Motor Vehicles</t>
  </si>
  <si>
    <t xml:space="preserve">REPAIR AND MAINTENANCE OF MOTOR VEHICLE </t>
  </si>
  <si>
    <t>M/S SUNEM ENTERPRISES</t>
  </si>
  <si>
    <t>M/S KAMUMU AUTO DEALERS</t>
  </si>
  <si>
    <t>M/S KINGS AND QUEENS SUPPLIES</t>
  </si>
  <si>
    <t>General Office Supplies (papers, pencils, forms, small office equipment etc)</t>
  </si>
  <si>
    <t>SUPPLY AND DELIVERY OF OFFICE STATIONERY</t>
  </si>
  <si>
    <t>COMMISIONER OF DOMESTIC TAX</t>
  </si>
  <si>
    <t>2021/2022</t>
  </si>
  <si>
    <t>HIRE OF EQUIPMENT</t>
  </si>
  <si>
    <t>DEDUCTED FROM DOUBLE E. SUPPLIES</t>
  </si>
  <si>
    <t>BOARDS, COMMITTEES, CONFERENCE SERVICES</t>
  </si>
  <si>
    <t>DEDUCTED FROM PRINIAS ENTERPRISES LIMITED</t>
  </si>
  <si>
    <t>14/05/2022</t>
  </si>
  <si>
    <t>DEDUCTED FROMPINECONE HOTEL KISUMU PHK LIMITED</t>
  </si>
  <si>
    <t>24/05/2022</t>
  </si>
  <si>
    <t>DEDUCTED FROM ACK IMANI GUEST HOUSE AND CONFERENCE CENTRE</t>
  </si>
  <si>
    <t>14/07/2022</t>
  </si>
  <si>
    <t>TRAINING EXPENSES</t>
  </si>
  <si>
    <t>15/03/2023</t>
  </si>
  <si>
    <t>DEDUCTED FROMKENYA SCHOOL OF GOVERNMENT EMBU</t>
  </si>
  <si>
    <t>17/03/2022</t>
  </si>
  <si>
    <t xml:space="preserve"> DEDUCTED FROMKENYA SCHOOL OF GOVERNMENT MOMBASA</t>
  </si>
  <si>
    <t>26/05/2022</t>
  </si>
  <si>
    <t>DEDUCTED FROM CHAMBAI SAFARI HOTEL</t>
  </si>
  <si>
    <t>DEDUCTED FROM KENYA ASSOCIATION OF RECORDS MANAGEMENT AND ARCHIVISTS</t>
  </si>
  <si>
    <t>ADVERTISEMENT</t>
  </si>
  <si>
    <t>THE STANDARD GROUP LIMITED</t>
  </si>
  <si>
    <t>MOTORVEHICLE EXPENSES</t>
  </si>
  <si>
    <t>DEDUCTED FROM KAMUMU  AUTO DEALERS</t>
  </si>
  <si>
    <t>INTERNET SERVICES</t>
  </si>
  <si>
    <t>26/05/2023</t>
  </si>
  <si>
    <t>DEDUCTED FROM CARECON TRADING COMPANY LIMITED</t>
  </si>
  <si>
    <t>DEDUCTED FROMCARECON TRADING COMPANY LIMITED</t>
  </si>
  <si>
    <t>26/09/2023</t>
  </si>
  <si>
    <t>DEDUCTED FROMACK IMANI GUEST HOUSE AND CONFERENCE CENTRE</t>
  </si>
  <si>
    <t>GENERAL WITHHOLDING TAX</t>
  </si>
  <si>
    <t>CONSTRUCTION OF RESIDENTIAL BUILDINGS</t>
  </si>
  <si>
    <t>3% TAX DEDUCTED FROM SINCERE ELECTRICALS</t>
  </si>
  <si>
    <t>AAR INSURANCE KENYA LTD</t>
  </si>
  <si>
    <t>MEDICAL INSURANCE</t>
  </si>
  <si>
    <t>BEING SECOND PART PAYMENT OF MEDICAL INSURANCE COVER FOR BOARD MEMBERS FOR THE YEAR STARTING 11 APRIL, 2024 TO 10TH APRIL 2025. LSO 11766  INV NO.AAR-INV-OSBCGK-240424. BAL.318,669</t>
  </si>
  <si>
    <t>AGRICULTURAL TRAINING CENTRE - NAKURU</t>
  </si>
  <si>
    <r>
      <t>CONFERENCE FACILITY WHILE CONDUCTING TRAINING OF SECRETARIAT ON CODES OF  REGULATIONS ON 26</t>
    </r>
    <r>
      <rPr>
        <vertAlign val="superscript"/>
        <sz val="8"/>
        <color rgb="FF000000"/>
        <rFont val="Cambria"/>
        <family val="1"/>
      </rPr>
      <t>TH</t>
    </r>
    <r>
      <rPr>
        <sz val="8"/>
        <color rgb="FF000000"/>
        <rFont val="Cambria"/>
        <family val="1"/>
      </rPr>
      <t xml:space="preserve"> JULY,2023</t>
    </r>
  </si>
  <si>
    <t>CONFERENCE SERVICES WHILE HAVING ACTIVITIES ON 13 FEBRUARY 2024 ON THE OPEN GROUNDS AND TWO TENTS</t>
  </si>
  <si>
    <t>CONFERENCE SERVICES FOR BOARD MEMBERS WHILE HOLDING METING ON 5-6 MARCH 2024</t>
  </si>
  <si>
    <t>BEING PAYMENT FOR CONFERENCE SERVICES FOR PUBLIC SERVICE BOARD WHILE HAVING MEETING AT CENTRE OPEN GROUNDS ON 7TH FEB,2024 LSO 11074 INV 38529.</t>
  </si>
  <si>
    <t>AIRTEL NETWORKS KENYA LIMITED</t>
  </si>
  <si>
    <t>PURCHASE OF AIRTIME</t>
  </si>
  <si>
    <t>PAYMENT FOR AIRTIME FOR MARCH TO JUNE 2024</t>
  </si>
  <si>
    <t>BURAHA ZENONI LIMITED</t>
  </si>
  <si>
    <t>CONFERENCE SERVICES WHILE CONDUCTING SHORTLISTING EXERCISE FOR ECDE TEACHERS FROM 27-31 MAY 2024</t>
  </si>
  <si>
    <t xml:space="preserve">BEING PAYMENT FOR CONFERENCE SERVICES WHILE CONDUCTING SHORTLISTING EXERCISE FOR ECDE TEACHERS FROM 20-24 MAY 2024 </t>
  </si>
  <si>
    <t>CENTRE FOR ADVANCED PROCUREMENT STUDIES</t>
  </si>
  <si>
    <t>BEING TRAINING FEE FOR PETER GITAU ON PROFESSIONAL APPROACHES AND STANDARDS IN EVALUATION OF BIDS FOR GOODS, WORKS AND SERVICES  PRACTICAL TRAINING WORKSHOP TO BE HELD IN MOMBASA LSO NO 11089</t>
  </si>
  <si>
    <t>GOVERNMENT PRINTERS</t>
  </si>
  <si>
    <t>PRINTING SERVICES</t>
  </si>
  <si>
    <t>-</t>
  </si>
  <si>
    <t>PAYMENT FOR PUBLICATION OF NAKURU COUNTY GAZETTEMENT NOTICE OF PSB VALUES AND PRINCIPLES (ARTICLES 10 AND 232) OF THE COK ON 5TH JANUARY 2024</t>
  </si>
  <si>
    <t>BEING PAYMENT FOR WATERPROOFING AND MAINTENANCE WORKS AT THE PUBLIC WORKS BUILDING ROOFTOP AND RENOVATIONS/ MAINTENANCE OF WASHROOMS FOR PSB LSO 11780</t>
  </si>
  <si>
    <t>Lake Naivasha Cresent Camp Limited</t>
  </si>
  <si>
    <t>CONFERENCE SERVICES FOR BOARD MEMBERS DURING SHORTLISTING  EXERCISE FROM 11-15 MARCH, 2024</t>
  </si>
  <si>
    <t>LAKE NAKURU LODGE</t>
  </si>
  <si>
    <t>BEING PAYMENT FOR CONFERENCE SERVICES DURING SHORTLISTING EXERCISE FOR ADVERTISED POSITIONS ON 25-28 MARCH 2024 AND 2-5 APRIL, 2024 LSO 11087 INV APRIL8BC2024</t>
  </si>
  <si>
    <t>BEING PAYMENT FOR ADITIONAL CONFERENCE SERVICES FOR PSB MEBERS AND SERETARIAT DURING REVIEWING OF CHAPTER 5 AND CHAPTER 6 OF THE NCPSB STRATEGIC PLAN 2023-27 ON 5TH APRIL 2024 LSO 11776</t>
  </si>
  <si>
    <t>RENTOKIL INITIAL</t>
  </si>
  <si>
    <t>SANITARY SERVICES</t>
  </si>
  <si>
    <t>BEING PAYMENT FOR SANITARY SERVICES (3 STEP ON UNITS) AT THE PUBLIC SERVICE BOARD OFFICES FROM 11 NOVEMBER, 2023 TO 10 JUNE, 2024</t>
  </si>
  <si>
    <t>WANGARIRA SMART ESTABLISHMENT</t>
  </si>
  <si>
    <t>PRINTING, ADVERTISING</t>
  </si>
  <si>
    <t>BEING 2ND PART PAYMENT  FOR  SUPPLY AND DELIVERY OF 4 ROLL UP BANNERS, 20 TEARDROP BANNERS AND 10,000 VALUES AND PRINCIPLES BROCHURES/ FLYERS LSO 60238 INV 118</t>
  </si>
  <si>
    <t>CHARLES KIMIRI MWAI</t>
  </si>
  <si>
    <t>DAILY SUBSISTENCE ALLOWANCE</t>
  </si>
  <si>
    <t>BEING PER DIEM ALLOWANCE WHILE IN NAIVASHA DURING SELECTION EXERCISE FOLLOWING ADVERTISED POSITIOINS FROM 10-14 JUNE 2024 HELD AT THE NEST BOUTIQUE HOTEL</t>
  </si>
  <si>
    <t>CYRUS KAHIGA</t>
  </si>
  <si>
    <t>BEING ALLOWANCE WHILE IN NAIVASHA DURING PREPARATION OF NCPSB DRAFT STRATEGIC PLAN 2023-2027 ON 7-15 NOVEMBER 2023</t>
  </si>
  <si>
    <t>DECIMA EUNICE ESHIKUTA</t>
  </si>
  <si>
    <t>CASUAL WAGES</t>
  </si>
  <si>
    <t>BEING CASUAL WAGES FOR THE MONTH OF MARCH 2024</t>
  </si>
  <si>
    <t>DENNIS KIVUVA</t>
  </si>
  <si>
    <t>DORCAS NKURUMWA</t>
  </si>
  <si>
    <t>FRANCIS KIHORO WAGACHIRA</t>
  </si>
  <si>
    <t>FREDRICK KILONZO KIOKO</t>
  </si>
  <si>
    <t>BEING PAYMENT OF CASUAL WAGES DURING DESTRUCTION OF VALUELESS PUBLIC RECORDS AT LANGALANGA AND PGH HOSPITAL INCINERATORS FROM 21 FEB 2023TO 10 MARCH 2023</t>
  </si>
  <si>
    <t>HELLEN JERONO</t>
  </si>
  <si>
    <t>BEING PAYMENT OF  ALLOWANCE PROPOSED  AS A TOKEN  BY THE ASSET AND INVENTORY COMMITTEE  FOR DESTRUCTION OF VALUELESS PUBLIC RECORDS THROUGH INCINERATION TO ASH  AT LANGALANGA  S/COUNTY  AND PGH HOSPITALS FROM 21 FEB TO 10 MAR 2023</t>
  </si>
  <si>
    <t>JANE NYATUKA NYASINGA</t>
  </si>
  <si>
    <t>JOAN JEPTANUI</t>
  </si>
  <si>
    <t>JOHN KORENG</t>
  </si>
  <si>
    <t>JOYCE CHELANGAT</t>
  </si>
  <si>
    <t>JOYCE NJERI NDEGWA</t>
  </si>
  <si>
    <t>LILIAN MANOTI</t>
  </si>
  <si>
    <t>MARY NASIEKU YIAPAN</t>
  </si>
  <si>
    <t>MERCY KILISIO</t>
  </si>
  <si>
    <t>PAUL MUTISYA MUTHANGYA</t>
  </si>
  <si>
    <t>PETER CHEGE GITAU</t>
  </si>
  <si>
    <t>BEING ALLOWANCE WHILE IN NAIVASHA DURING WORKSHOP TO CONSIDER STAKEHOLDER'S FEEDBACK ON THE  NCPSB DRAFT STRATEGIC PLAN 2023-2027 ON 20-25 MAY 2024</t>
  </si>
  <si>
    <t>PETER KIPRONO KIRUI</t>
  </si>
  <si>
    <t>SAMSON KOMEN CHEPCHIENG</t>
  </si>
  <si>
    <t>SERAH MUTARE MWANGI</t>
  </si>
  <si>
    <t>SHEM NJOROGE</t>
  </si>
  <si>
    <t>SIMON KORIR RABWET</t>
  </si>
  <si>
    <t>SUSAN GICHIA NJERI</t>
  </si>
  <si>
    <t>SYLVESTER KENDAGOR NGETICH</t>
  </si>
  <si>
    <t>COMMISSIONER OF VAT</t>
  </si>
  <si>
    <t>AMOUNT DEDUCTED FOR 2% VAT FOR CONFERENCE SERVICES WHILE HAVING ACTIVITIES ON 13 FEBRUARY 2024 ON THE OPEN GROUNDS AND TWO TENTS</t>
  </si>
  <si>
    <t>AMOUNT DEDUCTED FOR 2% VAT FOR CONFERENCE SERVICES FOR BOARD MEMBERS WHILE HODING METING ON 5-6 MARCH 2024</t>
  </si>
  <si>
    <t>AMOUNT DEDUCTED FOR 2% VAT FOR CONFERENCE SERVICES FOR PUBLIC SERVICE BOARD WHILE HAVING MEETING AT CENTRE OPEN GROUNDS ON 7TH FEB,2024 LSO 11074 INV 38529.</t>
  </si>
  <si>
    <t>INCOME TAX PAYE ACCOUNT</t>
  </si>
  <si>
    <t>BEING AMOUNT DEDUCTED FOR HOUSING LEVY FOR CASUAL WORKERS FOR THE MONTH OF FEBRUARY, 2024</t>
  </si>
  <si>
    <t>BEING AMOUNT DEDUCTED FOR HOUSING LEVY FOR CASUAL WORKERS FOR THE MONTH OF JULY, 2023</t>
  </si>
  <si>
    <t>BEING AMOUNT DEDDUCTED FOR HOUSING LEVY FOR CASUALWORKERS FOR THE MONTH OF MARCH 2024</t>
  </si>
  <si>
    <t>AMOUNT DEDUCTED FOR HOUSING LEVY FOR CASUAL WORKERS FOR THE MONTH OF APRIL AND MAY 2024</t>
  </si>
  <si>
    <t>AMOUNT DEDUCTED FOR HOUSING LEVY FOR CASUAL WORKERS FOR APRIL 2024</t>
  </si>
  <si>
    <t>BEING AMOUNT DEDUCTED FOR HOUSING LEVY  FOR CASUAL WORKER FOR THE MONTH OF JUNE, 2024</t>
  </si>
  <si>
    <t>DEDUCTIONS OF  HOUSING LEVY  FROM  CASUAL WAGES DURING DESTRUCTION OF VALUELESS PUBLIC RECORDS AT LANGALANGA AND PGH HOSPITAL INCINERATORS FROM 21 FEB 2023TO 10 MARCH 2023</t>
  </si>
  <si>
    <t>NATION MEDIA GROUP LIMITED</t>
  </si>
  <si>
    <t>ADVERTISEMENT COSTS FOR CORRIGENDUM IN THE DEPARTMENT OF INFRASTRUCTURE TO RN ON 26 FEBRUARY 2024</t>
  </si>
  <si>
    <t>NATIONAL SOCIAL SECURITY FUND</t>
  </si>
  <si>
    <t>BEING AMOUNT DEDUCTED FOR NSSF FOR CASUAL WORKERS FOR THE MONTH OF JULY, 2023</t>
  </si>
  <si>
    <t>BEING AMOUNT DEDDUCTED FOR NSSF FOR CASUALWORKERS FOR THE MONTH OF MARCH 2024</t>
  </si>
  <si>
    <t>AMOUNT DEDUCTED FOR NSSF FOR CASUAL WORKERS FOR THE MONTH OF APRIL AND MAY 2024</t>
  </si>
  <si>
    <t>BEING AMOUNT DEDUCTED FOR NSSF FOR CASUAL WORKER FOR THE MONTH OF JUNE, 2024</t>
  </si>
  <si>
    <t>DEDUCTIONS OF NSSF FROM CASUAL WAGES DURING DESTRUCTION OF VALUELESS PUBLIC RECORDS AT LANGALANGA AND PGH HOSPITAL INCINERATORS FROM 21 FEB 2023TO 10 MARCH 2023</t>
  </si>
  <si>
    <t>NHIF</t>
  </si>
  <si>
    <t>BEING AMOUNT DEDUCTED FOR NHIF FOR CASUAL WORKERS FOR THE MONTH OF JULY, 2023</t>
  </si>
  <si>
    <t>BEING AMOUNT DEDDUCTED FOR NHIF FOR CASUALWORKERS FOR THE MONTH OF MARCH 2024</t>
  </si>
  <si>
    <t>AMOUNT DEDUCTED FOR NHIF FOR CASUAL WORKERS FOR THE MONTH OF APRIL AND MAY 2024</t>
  </si>
  <si>
    <t>BEING AMOUNT DEDUCTED FOR NHIF FOR CASUAL WORKER FOR THE MONTH OF JUNE, 2024</t>
  </si>
  <si>
    <t>DEDUCTIONS OF  NHIF FROM  CASUAL WAGES DURING DESTRUCTION OF VALUELESS PUBLIC RECORDS AT LANGALANGA AND PGH HOSPITAL INCINERATORS FROM 21 FEB 2023TO 10 MARCH 2023DUCTIONS OF NHIF</t>
  </si>
  <si>
    <t>CIDER COLLECTONS LIMITED</t>
  </si>
  <si>
    <t>BEING SUPPLY AND DELIVERY OF JUMPERS/ PULLOVERS FOR PSB MEMBERS AND SECRETARIAT LPO 64756</t>
  </si>
  <si>
    <t>BEING SUPPLY AND DELIVERY OF SEVEN OFFICIAL JACKETS FOR BOARD MEMBERS LPO 64763</t>
  </si>
  <si>
    <t>Em Hech Investments Limited</t>
  </si>
  <si>
    <t>OFFICE AND GENERAL SUPPLIES</t>
  </si>
  <si>
    <t>BEING SUPPLY AND DELIVERY OF  STATIONERY-TONNERS,PRINTING PAPERS AND MASKING TAPE LPO NO 64758 INV NO.e142</t>
  </si>
  <si>
    <t>STANDARD GROUP LIMITED</t>
  </si>
  <si>
    <t>SUBSCRIPTION TO NEWSPAPERS</t>
  </si>
  <si>
    <t>SUPPLY AND DELIVERY OF NEWSPAPERS FOR APRIL AND MAY 2024</t>
  </si>
  <si>
    <t>VIVO ENERGY KENYA LIMITED</t>
  </si>
  <si>
    <t>FUEL AND LUBRICANTS</t>
  </si>
  <si>
    <t>PAYMENT FOR REFINED FUELS AND LUBRICANTS</t>
  </si>
  <si>
    <t>AGRICULTURAL SOCIETY OF KENYA</t>
  </si>
  <si>
    <t>TRADESHOWS AND EXHIBITIONS</t>
  </si>
  <si>
    <t>BEING PAYMENT FOR COUNTY PUBLIC SEVICE BOARD NAKURU ASK SSHOW PARTICIPATION CHARGES INV P/INV-002605 LSO 11789</t>
  </si>
  <si>
    <t>BEING  CONFERENCE FEE DURING BENCHMARKING VISIT BY THE KWALE COUNTY ASSEMBLY LABOUR COMMITTEE AND KWALE PUBLIC SERVICE BOARD HELD ON 28TH NOVEMBER, 2023</t>
  </si>
  <si>
    <t>COUNTY PUBLIC SERVICE BOARD NATIONAL CONSULTATIVE FORUM</t>
  </si>
  <si>
    <t>MEMBERSHIP FEES</t>
  </si>
  <si>
    <t>BEING  ANNUAL SUBSCRIPTIONS FY 2024/2025</t>
  </si>
  <si>
    <t>MILELE RESORT NAKURU</t>
  </si>
  <si>
    <t>BEING OUTSIDE CATERING SERVICES FOR PUBLIC SERVICE BOARD MEMBERS WHILE HAVING A FULL BOARD MEETING  ON 6TH JUNE, 2024 LSO 11778 INV 1139</t>
  </si>
  <si>
    <t>BEING PAYMENT FOR OUTSIDE CATERING FOR PSB WHILE HAVING FULL BOARD MEETING ON 11JANUARY 2024 LSO NO 11068</t>
  </si>
  <si>
    <t>The Nest Boutique Hotel Limited</t>
  </si>
  <si>
    <t>BEING CONFERENCE SERVICES FOR CPSB MEMBERS DURING SELECTION EXERCISE FOLLOWING ADVERTISED POSITIONS FROM 10-14 JUNE 2024 LSO 11787</t>
  </si>
  <si>
    <t>TAX DEDUCTED FROM Carecon Trading Company Limited</t>
  </si>
  <si>
    <t>TAX DEDUCTED FROM GOVERNMENT PRINTERS</t>
  </si>
  <si>
    <t>TAX DEDUCTED FROM WANGARIRA SMART ESTABLISHMENT</t>
  </si>
  <si>
    <t>TAX DEDUCTED FROM NATION MEDIA GROUP LIMITED</t>
  </si>
  <si>
    <t>TAX DEDUCTED FROM KENYA SCHOOL OF GOVERNMENT  BARINGO</t>
  </si>
  <si>
    <t>TAX DEDUCTED FROM MEDIATION TRAINING INSTITUTE INTERNATIONAL EAST AFRICA</t>
  </si>
  <si>
    <t>TAX DEDUCTED FROM KENYA SCHOOL OF GOVERNMENT EMBU</t>
  </si>
  <si>
    <t>TAX DEDUCTED FROM MILELE RESORT NAKURU</t>
  </si>
  <si>
    <t>TAX DEDUCTED FROM CHAMBAI SAFARI HOTEL</t>
  </si>
  <si>
    <t>TAX DEDUCTED FROM ACK IMANI GUEST HOUSE AND CONFERENCE CENTRE</t>
  </si>
  <si>
    <t>TAX DEDUCTED FROM Lake Naivasha Cresent Camp Limited</t>
  </si>
  <si>
    <t>MAINTENANCE OF MOTOR VEHICLES</t>
  </si>
  <si>
    <t>TAX DEDUCTED FROM Mantha Limited</t>
  </si>
  <si>
    <t>TAX DEDUCTED FROM VIVO ENERGY KENYA LIMITED</t>
  </si>
  <si>
    <t>TAX DEDUCTED FROM ASUNDA MOTORS</t>
  </si>
  <si>
    <t>TAX DEDUCTED FROM KIRGOT ENTERPRISES</t>
  </si>
  <si>
    <t>PURCHASE OF OFFICE FURNTURE</t>
  </si>
  <si>
    <t>TAX DEDUCTED FROM VICTORY TRADING COMPANY LTD</t>
  </si>
  <si>
    <t>PURCHASE OF SOFTWARE</t>
  </si>
  <si>
    <t>TAX DEDUCTED FROM Taigon Enterprises Limited</t>
  </si>
  <si>
    <t>Economic Sub Item (e.g. Foreign Travel,Purchase of Computers,Construction</t>
  </si>
  <si>
    <t>LPO/LSO No. / Contract No.</t>
  </si>
  <si>
    <t>Pending Bills incurred in the FY 2024/2025</t>
  </si>
  <si>
    <t>Outstanding Pending Bill Amount as of 30th June 2025 (Kshs)</t>
  </si>
  <si>
    <t>NATION MEDIA  GROUP LIMITED</t>
  </si>
  <si>
    <t>2022-2023</t>
  </si>
  <si>
    <t>Advertising, Awareness and Publicity Campaigns</t>
  </si>
  <si>
    <t>FACILITATION OF AIRING OF NAKURU COUNTY DOCUMENTARY ON 16TH JULY, 2022</t>
  </si>
  <si>
    <t>M/S LIQUID TELECOMMUNICATIONS KENYA</t>
  </si>
  <si>
    <t>2020-2021</t>
  </si>
  <si>
    <t>Internet Connections</t>
  </si>
  <si>
    <t>NCG/ONT/EVIE/003/2020/2021</t>
  </si>
  <si>
    <t xml:space="preserve">BEING PAYMENT FOR INTERNET CONNECTION AT THE COUNTY OFFICES DIGITAL CENTERS AND PUBLIC WIFI ACROSS THE COUNTY AS PER THE INVOICES </t>
  </si>
  <si>
    <t>M/S MFI DOCUMENT SOLUTIONS LTD</t>
  </si>
  <si>
    <t>Maintenance of Computers, Software, and Networks</t>
  </si>
  <si>
    <t>NCG/EVIE/AWARD/A/2020-2021</t>
  </si>
  <si>
    <t>PROPOSED MAINTENANCE OF PHOTOCOPIERS- KYOCERA FOR NAKURU COUNTY GOVERNMENT</t>
  </si>
  <si>
    <t>M/S KINGMARK SUPPLIES</t>
  </si>
  <si>
    <t>Sanitary and Cleaning Materials, Supplies and Services</t>
  </si>
  <si>
    <t xml:space="preserve">SUPPLY AND DELIVERY OF HEAVY DUTY GUMBOOTS, HEAVY DUTY GLOVES AND DUST COATS </t>
  </si>
  <si>
    <t>M/S BLESSED ONE COMPANY LIMITED</t>
  </si>
  <si>
    <t>2021-2022</t>
  </si>
  <si>
    <t>General Office Supplies (Papers, Pencils, Forms, Small Office Equipment etc.)</t>
  </si>
  <si>
    <t>BEING PAYMENT FOR THE SUPPLY AND DELIVERY OF STATIONERY FOR THE DIRECTORATE OF EDUCATION FOR USE IN BURSARY PREPARATION IN THE DEPARTMENT OF EDUCATION,ICT,E-GOVERNMENT AND PUBLIC COMMUNICATION.</t>
  </si>
  <si>
    <t>KINAMBA EVANS ENTERPRISES</t>
  </si>
  <si>
    <t xml:space="preserve">Refined Fuels and Lubricants for Transport </t>
  </si>
  <si>
    <t>SUPPLY AND DELIVERY OF FUEL AND LUBRICANTS FOR THE DEPARTMENT OF EDUCATION,ICT,E-GOVERNMENT AND PUBLIC COMMUNICATION.</t>
  </si>
  <si>
    <t>HOTEL WATERBUCK LIMITED</t>
  </si>
  <si>
    <t>Boards, Committees, Conferences and Seminars</t>
  </si>
  <si>
    <t>BEING PAYMENT FOR THE PROVISION OF LUNCHEON  FOR 150 PAX @ 2000 PER PERSON FOR 1 DAY DURING LAUNCH OF BURSARY BY HER EXCELLENCY THE GOVERNOR</t>
  </si>
  <si>
    <t>COMMITTED  MOVERS LIMITED</t>
  </si>
  <si>
    <t>PLANET EVENTS AND CATERERS</t>
  </si>
  <si>
    <t xml:space="preserve">Catering Services (Receptions), Accommodation, Gifts, Food &amp; Drinks </t>
  </si>
  <si>
    <t>SUPPLY AND DELIVERY OF TENTS AND CHAIRS DURING THE LAUNCH OF THE BURSARY BY HER EXCELLENCY THE GOVERNOR</t>
  </si>
  <si>
    <t>NATION MEDIA GROUP</t>
  </si>
  <si>
    <t xml:space="preserve"> 2023-2024</t>
  </si>
  <si>
    <t>Trainings, Mentorship and Exams</t>
  </si>
  <si>
    <t>BEING PAYMENT FOR TRAINING FEE FOR 3 PAX @ 116,000 FOR ONE ZIPPORAH WAMBUI,CATHERINE CHANGWONY AND LEONARD KIRUI WHILE ATTENDING NATION DIGITAL SUMMIT CONFERENCE HELD AT SAWELA LODGE,NAIVASHA FROM 21ST  FEBRUARY 2024 TO 23RD FEBRUARY 2024.</t>
  </si>
  <si>
    <t>M/S KIRGOT ENTERPRISES</t>
  </si>
  <si>
    <t>2023-2024</t>
  </si>
  <si>
    <t>BEING PAYMENT FOR THE PROVISION OF SERVICE FOR 32CG 247A FOR THE DEPARTMENT OF EDUCATION AND ICT AS PER ATTACHED REQUISITION AND INVOICE.</t>
  </si>
  <si>
    <t>Subscriptions to Newspapers, Magazines and Periodicals</t>
  </si>
  <si>
    <t>BEING PAYMENT FOR THE SUPPLY AND DELIVERY OF NEWSPAPERS FOR THE PERIOD 1ST JULY 2023 TO 31ST SEPTEMBER 2023 AS PER THE ATTACHED INVOICES FOR THE DEPARTMENT OF EDUCATION,ICT AND E-GOVERNMENT FOR FINANCIAL YEAR 2023/2024</t>
  </si>
  <si>
    <t>M/S VIVO ENERGY KENYA LTD</t>
  </si>
  <si>
    <t>BEING PAYMENT FOR THE SUPPLY AND DELIVERY OF FUEL AND LUBRICANTS FOR THE DEPARTMENT OF EDUCATION AND ICT.</t>
  </si>
  <si>
    <t>M/S ESERIANI HOTEL</t>
  </si>
  <si>
    <t>BEING 1ST PAYMENT FOR PROVISION OF FULL BOARD CONFERENCE FACILITIES 35 PAX @ 4500 PER PERSON FOR 4 DAYS FROM 25TH TO 28TH JANUARY 2022.</t>
  </si>
  <si>
    <t>M/S NEGRIBS COMPANY LTD</t>
  </si>
  <si>
    <t>CGN/FIN/FA/SER/002/2022-2025</t>
  </si>
  <si>
    <t>BEING PAYMENT FOR THE SUPPLY AND DELIVERY OF CLEANING MATERIALS AND DETERGENTS TO THE DEPARTMENT OF EDUCATION,ICT AND E-GOVERNMENT.</t>
  </si>
  <si>
    <t xml:space="preserve">M/S IORA ENTERPRISES </t>
  </si>
  <si>
    <t>CGN/FIN/FA/GDS/002/2022-2025</t>
  </si>
  <si>
    <t>OBED IN THE WILD</t>
  </si>
  <si>
    <t xml:space="preserve">Travel Costs (Airlines, Bus, Railway, Mileage Allowances, Etc.) </t>
  </si>
  <si>
    <t>CGN/FIN/FA/SER/001/2022-2025</t>
  </si>
  <si>
    <t>ICT AUTHORITY</t>
  </si>
  <si>
    <t>BEING PAYMENT FOR CONFERENCE FEE FOR 4 DAYS FOR 3 PAX WHILE ATTENDING THE CONNECTED AFRICA SUMMIT 2024 CAS24 FROM 21ST TO 25TH APRIL 2024 AT UHURU GARDENS NAIROBI</t>
  </si>
  <si>
    <t>KENYA COMMERCIAL BANK LIMITED</t>
  </si>
  <si>
    <t>Casual Labor - Others</t>
  </si>
  <si>
    <t>BEING PAYMENT FOR THE DEPARTMENT OF EDUCATION, ICT,E-GOVERNMENT &amp; PUBLIC COMMUNICATION CASUAL EMPLOYEES SALARY  FOR THE MONTH OF JUNE 2024 AS PER THE ATTACHED REQUISITION AND DOCUMENTATION.</t>
  </si>
  <si>
    <t>NATIONAL HOSPITAL INSURANCE FUND</t>
  </si>
  <si>
    <t>BEING AMOUNT DEDUCTED IN NHIF FOR THE DEPARTMENT OF EDUCATION, ICT,E-GOVERNMENT &amp; PUBLIC COMMUNICATION CASUAL EMPLOYEES SALARY FOR THE MONTH JUNE 2024 AS PER THE ATTACHED REQUISITION AND DOCUMENTATION.</t>
  </si>
  <si>
    <t>BEING AMOUNT DEDUCTED IN NSSF FOR THE DEPARTMENT OF EDUCATION, ICT,E-GOVERNMENT &amp; PUBLIC COMMUNICATION CASUAL EMPLOYEES SALARY FOR THE MONTH JUNE 2024 AS PER THE ATTACHED REQUISITION AND DOCUMENTATION.</t>
  </si>
  <si>
    <t>INCOME PAYE ACCOUNT</t>
  </si>
  <si>
    <t>BEING AMOUNT DEDUCTED IN 1.5% HOUSING LEVY FOR THE DEPARTMENT OF EDUCATION, ICT,E-GOVERNMENT &amp; PUBLIC COMMUNICATION CASUAL EMPLOYEES SALARY FOR THE MONTH JUNE 2024 AS PER THE ATTACHED REQUISITION AND DOCUMENTATION.</t>
  </si>
  <si>
    <t>M/S PATMAT BOOKSHOP LTD</t>
  </si>
  <si>
    <t>29496&amp;29497&amp;29498&amp;29499</t>
  </si>
  <si>
    <t>BEING PAYMENT FOR THE SUPPLY OF STATIONERIES TO THE DEPARTMENT OF ICT AND EDUCATION</t>
  </si>
  <si>
    <t>M/S BITRO CONSTRUCTION COMPANY LTD</t>
  </si>
  <si>
    <t>Supplies and Accessories for Computers and Printers</t>
  </si>
  <si>
    <t>73557&amp;73558&amp;73559</t>
  </si>
  <si>
    <t>BEING PAYMENT FOR THE SUPPLY OF ICT ACCESSORIES AND EQUIPMENT TO THE DEPARTMENT OF ICT AND EDUCATION</t>
  </si>
  <si>
    <t>BEING PAYMENT FOR THE MAINTENANCE OF OF MOTOR VEHICLES FOR THE DEPARTMENT OF ICT AND EDUCATION</t>
  </si>
  <si>
    <t>M/S GLOBAL MAGNATE TRADING COMPANY LIMITED</t>
  </si>
  <si>
    <t>29493&amp;29494&amp;29495</t>
  </si>
  <si>
    <t>BEING PAYMENT FOR THE CLEANING MATERIALS AND DETERGENTS TO THE DEPARTMENT OF ICT AND EDUCATION</t>
  </si>
  <si>
    <t xml:space="preserve">M/S NDOSH PETROLEUM </t>
  </si>
  <si>
    <t>BEING PAYMENT FOR THE SUPPLY OF FUEL AND LUBRICANTS TO THE DEPARTMENT OF ICT AND EDUCATION</t>
  </si>
  <si>
    <t>M/S SOFIA TRAVELS AND CARGO LIMITED</t>
  </si>
  <si>
    <t>BEING PAYMENT FOR THE PROVISION OF AIR TICKET  SERVICE TO THE  DEPARTMENT OF ICT AND EDUCATION</t>
  </si>
  <si>
    <t>MWEWA ENTERPRISES</t>
  </si>
  <si>
    <t>2018-2019</t>
  </si>
  <si>
    <t>BOSSLINE</t>
  </si>
  <si>
    <t>BEING PAYMENT FOR THE EQUIPPING OF RUIYOBEI POLYTECHNIC RONGAI SUB COUNTY</t>
  </si>
  <si>
    <t>ARTH RIFT</t>
  </si>
  <si>
    <t>Maintenance of Office Equipment</t>
  </si>
  <si>
    <t>SUPPLY, DELIVERY AND FIXING OF DOOR LOCKS FOR THE DEPARTMENT OF EDUCATION</t>
  </si>
  <si>
    <t>TRIYAN GENERAL SUPPLY LIMITED</t>
  </si>
  <si>
    <t>Purchase of Computers, Printers and other IT Equipment</t>
  </si>
  <si>
    <t>SUPPLY AND DELIVERY OF LAPTOPS</t>
  </si>
  <si>
    <t>Publishing and Printing Services</t>
  </si>
  <si>
    <t>BEING PAYMENT FOR THE PRINTING AND DELIVERY OF 300 PIECES OF  BUSINESS CARDS FULL COLOUR FOR THE CHIEF OFFICER  ICT AND E-GOVERNMENT, 200 PIECES OF BUSINESS CARDS FULL COLOUR FOR THE DIRECTOR OF ICT AND E-GOVERNMENT AND 200 PIECES OF  BUSINESS CARDS FULL COLOUR FOR THE CHIEF OFFICER  EARLY CHILDHOOD AND VOCATIONAL TRAINING @ KSH 30 PER PIECE.</t>
  </si>
  <si>
    <t>NAKURU COUNTY BURSARY FUND</t>
  </si>
  <si>
    <t>Scholarship and Other Educational Benefits</t>
  </si>
  <si>
    <t>BURSARY PAYMENT</t>
  </si>
  <si>
    <t>RIFT VALLEY PROVINCIAL GENERAL HOSPITAL</t>
  </si>
  <si>
    <t>BEING REFUND OF FUNDS FOR SANITARY AND CLEANING MATERIALS USED  DURING BURSARY LAUNCH TRANCHE I FY 2021/2022 BY HIS EXCELLENCY THE GOVERNOR IN SUBUKIA SUB COUNTY.</t>
  </si>
  <si>
    <t>M/S AMPERI LIMITED</t>
  </si>
  <si>
    <t>Maintenance of Computers, Software, And Networks</t>
  </si>
  <si>
    <t>BEING PAYMENT FOR THE MAINTENANCE OF LAN NETWORKS AT THE DEPARTMENT OF EDUCATION AND ICT,FY 2023/2024</t>
  </si>
  <si>
    <t>NAKURU VOCATIONAL TRAINING CENTRE</t>
  </si>
  <si>
    <t>Committee Meeting Expenses</t>
  </si>
  <si>
    <t>BEING PAYMENT FOR SERVICES RENDERED WHILE HOSTING A 2 DAY DEPARTMENTAL MEETING FROM 13TH TO 14TH MARCH 2024</t>
  </si>
  <si>
    <t>AGRICULTURE TRAINING CENTRE</t>
  </si>
  <si>
    <t>BEING PAYMENT FOR CATERING AND  CONFERENCING SERVICES,HALF DAY PACKAGE @ 850 FOR 85 PAX FOR 1 DAY,HIRE OF LCD PROJECTOR @ 1000 FOR 1 DAY AND HALL HIRE @ 3000 FOR 1 DAY AS PER ATTACHED INVOICES.</t>
  </si>
  <si>
    <t>M/S DOUBLE E SUPPLIES</t>
  </si>
  <si>
    <t>BEING PAYMENT FOR HIRING OF 15 HIGH PEAK 100 SEATER TENTS,1500 PLASTIC SEATS,MAIN DIAS TENT,PUBLIC ADRESS,WALKAWAY RED 15 METERS,3 RED CARPET,99 EXECUTIVE SEATS AND DECORATION OF MAIN DIAS BLINE TENT USED DURING BURSARY LAUNCH FOR THE DEPARTMENT OF EDUCATION.</t>
  </si>
  <si>
    <t>M/S LOSUNG SUPPLIERS</t>
  </si>
  <si>
    <t>BEING PAYMENT FOR THE DEPARTMENT OF EDUCATION AND ICT MOTOR VEHICLE MAINTENANCE FOR VEHICLE NO. 32CG 247A AS PER ATTACHED REQUISITION</t>
  </si>
  <si>
    <t>BEING PAYMENT FOR THE SUPPLY AND DELIVERY OF NEWSPAPERS TO THE DEPARTMENT  OF EDUCATION,ICT AND E-GOVERNMENT OFFICES FOR THE MONTH OF JANUARY,FEBRUARY AND MARCH 2024 AS PER ATTACHED MEMO AND INVOICES.</t>
  </si>
  <si>
    <t>M/S SALGAT ENTERPRISES</t>
  </si>
  <si>
    <t>Education and Library Supplies</t>
  </si>
  <si>
    <t>BEING 2ND PAYMENTFOR THE SUPPLY AND DELIVERY OF ECDE LEARNING MATERIALS  FOR LANGUAGE - 7600 PCS FIRST STEP ACTIVITIES PP1 LEARNERS ,1020 PIECES FOR FIRST STEP LANGUAGE ACTIVITIES PP1 TEACHERS,7600 PIECS FIRST STEP LANGUAGE ACTIVITIES PP2 LEARNERS AND PP2 TEACHERS GUIDE AND ASSESSMENT BOOKS</t>
  </si>
  <si>
    <t>INSTITUTION OF SURVEYORS OF KENYA</t>
  </si>
  <si>
    <t>BEING PAYMENT TO INSTITUTE OF SURVEYORS OF KENYA (ISK) PRE AGM CONFERENCE 2024 FEE FOR ONE CATHERINE CHANGWONY CHIEF OFFICER ICT AT PRIDE INN MOMBASA FROM 8TH TO 9TH MAY 2024.</t>
  </si>
  <si>
    <t>INTERNAL EXECUTIVE SUMMITS</t>
  </si>
  <si>
    <t>2024-2025</t>
  </si>
  <si>
    <t>BEING PAYMENT FOR THE AFRICAN HIGHER EDUCATION QUALITY ASSURANCE AND BEST PRACTICES CONFRENCE FOR 6 PAX @44109 FROM 27TH TO 31ST MAY 2025 AT THE REEF HOTEL , NYALI BEACH MOMBASA</t>
  </si>
  <si>
    <t>INFONET TECHNOLOGIES KENYA</t>
  </si>
  <si>
    <t>BEING PAYMENT FOR PROVINSION OF TRAINING PROGRAMME FOR 9 PAX FOR CYBER SECURITY TRAINING (INTERNATIONAL) FROM 23RD TO 27 JUNE 2025 AT MOMBASA</t>
  </si>
  <si>
    <t>SAROVA WOODLANDS HOTEL NAKURU</t>
  </si>
  <si>
    <t>BEING PAYMENT FOR THE PROVISION OF CATERING SERVICES FOR THE DEPARTMENT OF EDUCATION AND ICT DURING GRADUATION OF VOCATIONAL TRAINING CENTRES.</t>
  </si>
  <si>
    <t>BEING PAYMENT FOR THE PROVISION OF SERVICE FOR MOTOR VEHICLES FOR THE DEPARTMENT OF EDUCATION AND ICT AS PER ATTACHED REQUISITION AND INVOICE.</t>
  </si>
  <si>
    <t>M/S KLASSICAL INTERNATIONAL</t>
  </si>
  <si>
    <t>BEING PAYMENT FOR THE PROVISION OF AIR TICKET SERVICE FOR ONE ZIPPORAH WAMBUI,PETER MAINA,ROSEMARY KIMANI AND CATHERINE CHANGWONY FROM NAIROBI TO MOMBASA AND BACK FROM 31ST OCTOBER 2024 AND FOR ONE  CATHERINE  CHANGWONY FROM MOMBASA TO NAIROBI ON 27TH MAY2024 AS PER ATTACHED INVOICES.</t>
  </si>
  <si>
    <t>M/S  SIGMA ASSOCIATES LTD</t>
  </si>
  <si>
    <t>BEING PAYMENT OF TRAINING FEE  FOR THE ELECTRONICS RECORDS MANAGEMENT IN THE PUBLIC SECTOR COURSE FOR 5 PAX @ KSH 49,500 PER PAX FROM EDUCATION AND ICT AT THE KENYA INSTITUTE CURRICULUM DEVELOPMENT,NAIROBI FROM 29TH TO 30TH MAY 2025.</t>
  </si>
  <si>
    <t>BEING PAYMENT FOR THE PROVISION OF MAINTENANCE SERVICES FOR VEHICLES  FOR THE DEPARTMENT OF EDUCATION AND ICT.</t>
  </si>
  <si>
    <t>RIFTVALLEY INSTITUTE OF SCIENCE AND TECHNOLOGY</t>
  </si>
  <si>
    <t>BEING PAYMENT FOR TRAINING FEE FOR VOCATIONAL TRAINING INSTRUCTORS @ KSH 3500 FOR DRIVING COURSE.</t>
  </si>
  <si>
    <t>ESERIANI HOTEL</t>
  </si>
  <si>
    <t>BEING 2ND PAYMENT FOR PROVISION OF FULL BOARD CONFERENCE FACILITIES 35 PAX @ 4500 PER PERSON FOR 4 DAYS FROM 25TH TO 28TH JANUARY 2022.</t>
  </si>
  <si>
    <t>CATHERINE CHANGWONY</t>
  </si>
  <si>
    <t>Accommodation - Domestic Travel</t>
  </si>
  <si>
    <t>BEING PAYMENT FOR 1  DAY NIGHT OUT ALLOWANCES TO OFFICERS WHILE  ATTENDING THE LAUNCH OF AFRICAN WOMEN IN ARTIFICIAL INTELLIGENCE (AI) NETWORK ON THE 17TH JANUARY 2025 AT VILLA ROSA KEMPISINKI,NAIROBI.</t>
  </si>
  <si>
    <t>PURITY NYAWIRA</t>
  </si>
  <si>
    <t>MOSES KORIR</t>
  </si>
  <si>
    <t>BEING PAYMENT FOR 1  DAY NIGHT OUT ALLOWANCES TO OFFICERS WHILE  ON OFFICIAL DUTIES WITH CHIEF OFFICER ICT AND STAFF ON THE 17TH JANUARY 2025 AT VILLA ROSA KEMPISINKI,NAIROBI.</t>
  </si>
  <si>
    <t>ROSEMARY KIMANI</t>
  </si>
  <si>
    <t xml:space="preserve">Daily Subsistence Allowance </t>
  </si>
  <si>
    <t>BEING PAYMENT FOR 6 DAYS NIGHTOUT ALLOWANCE TO OFFICERS WHILE PARTICIPATING IN THE VERIFICATION AND VALIDATION OF PUBLIC PRIMARY SCHOOLS ASSET PREVIOUSLY MANAGED BY DEFUNCT MUNICIPAL COUNCIL IN NAKURU FROM 25TH TO 29TH NOVEMBER 2024 AT HYLISE HOTEL,NAIVASHA.</t>
  </si>
  <si>
    <t>MILLICENT YUGI</t>
  </si>
  <si>
    <t>JAMES CHACHA</t>
  </si>
  <si>
    <t>CATHERINE MUIRURI</t>
  </si>
  <si>
    <t>JANET BII</t>
  </si>
  <si>
    <t>NIVA KIMTAI</t>
  </si>
  <si>
    <t>JANE OMINGO</t>
  </si>
  <si>
    <t>WILFRED LELEI</t>
  </si>
  <si>
    <t>BEING PAYMENT FOR 6 DAYS NIGHTOUT ALLOWANCE TO OFFICER WHILE  ON OFFICIAL DUTIES WITH CHIEF OFFICER EDUCATION AND STAFF  FROM 25TH TO 29TH NOVEMBER 2024 AT HYLISE HOTEL,NAIVASHA.</t>
  </si>
  <si>
    <t>STEPHEN KARUMA</t>
  </si>
  <si>
    <t>BEING PAYMENT FOR 2 DAYS NIGHT OUT ALLOWANCES AND TRANSPORT TO OFFICERS WHILE  ATTENDING A WORKSHOP ON ELECTRIC RECORDS MANAGEMENT IN PUBLIC ECTOR FROM 29TH TO 30TH MAY 2025 AT THE KENYA INSTITUTE OF CURRICULUM DEVELOPMENT IN NAIROBI.</t>
  </si>
  <si>
    <t>ALEX NJERU</t>
  </si>
  <si>
    <t>CAROLYNE MWANGI</t>
  </si>
  <si>
    <t>NANCY JERUTO</t>
  </si>
  <si>
    <t>JOYCE BIRIR</t>
  </si>
  <si>
    <t>MERCY CHEPKIRUI RONO</t>
  </si>
  <si>
    <t>Domestic Travel and Subs. – Others</t>
  </si>
  <si>
    <t>BEING PAYMENT OF 3 DAYS NIGHT OUT ALLOWANCES FOR OFFICERS WHO ATTENDED THE HUMAN RESOURCE MANAGEMENT INFORMATION SYSTEM (HRMIS) TRAINING AT THE PANARI HOTEL,NYAHURURU,LAIKIPIA COUNTY FROM 18TH JUNE TO 20TH JUNE 2025.</t>
  </si>
  <si>
    <t>JOHN KARIUKI WANAINA</t>
  </si>
  <si>
    <t>LEONARD KIPLANGAT KIRUI</t>
  </si>
  <si>
    <t>CAROLYNE NJERI MWANGI</t>
  </si>
  <si>
    <t>NANCY T JERUTO</t>
  </si>
  <si>
    <t>STEPHEN KARUMA MBUGUA</t>
  </si>
  <si>
    <t>ALEX MUNENE NJERU</t>
  </si>
  <si>
    <t>LUCY NJERI MWANIKI</t>
  </si>
  <si>
    <t>BEING PAYMENT FOR 7 DAYS NIGHT OUT ALLOWANCES FOR OFFICERS ATTENDING A RETREAT TO DISCUSS DRAFT REGULATIONS TO OPERATIONALIZE INTERGRATED COUNTY REVENUE MANAGEMENT SYSTEM FROM 21ST APRIL TO 27TH APRIL 2025 IN MACHAKOS COUNTY.</t>
  </si>
  <si>
    <t>AUGUSTINE KIPRONO</t>
  </si>
  <si>
    <t>BEING PAYMENT FOR 7 DAYS NIGHT OUT ALLOWANCE FOR OFFICER WHILE DRIVING CHIEF OFFICER ICT WHO WAS  ATTENDING A RETREAT TO DISCUSS DRAFT REGULATIONS TO OPERATIONALIZE INTERGRATED COUNTY REVENUE MANAGEMENT SYSTEM FROM 21ST APRIL TO 27TH APRIL 2025 IN MACHAKOS COUNTY.</t>
  </si>
  <si>
    <t>BEING PAYMENT FOR 6 DAYS NIGHTOUT ALLOWANCE FOR OFFICERS ATTENDING CYBER SECURITY TRAINING AT TRAVELLERS BEACH HOTEL,MOMBASA FROM 23RD TO 27TH JUNE 2025.</t>
  </si>
  <si>
    <t>LEONARD KIRUI</t>
  </si>
  <si>
    <t>BEING PAYMENT FOR 6 DAYS NIGHTOUT FOR OFFICERS ATTENDING CYBER SECURITY TRAINING AT TRAVELLERS BEACH HOTEL,MOMBASA FROM 23RD TO 27TH JUNE 2025.</t>
  </si>
  <si>
    <t>LUCY MWANIKI</t>
  </si>
  <si>
    <t>BEING PAYMENT FOR 6 DAYS NIGHTOUT ALLOWANCE AND TRANSPORT FOR OFFICER WHILE ATTENDING CYBER SECURITY TRAINING AT TRAVELLERS BEACH HOTEL,MOMBASA FROM 23RD TO 27TH JUNE 2025.</t>
  </si>
  <si>
    <t>BEING PAYMENT FOR 4 DAYS NIGHT OUT ALLOWANCE FOR OFFICER WHILE ATTENDING TRAINING FOR CONNECTED AFRICA</t>
  </si>
  <si>
    <t>TOTAL</t>
  </si>
  <si>
    <t xml:space="preserve">M/S EKAY CONTARCTORS </t>
  </si>
  <si>
    <t>Non-Residential Buildings (offices, schools, hospitals, etc..)</t>
  </si>
  <si>
    <t>NCG/RFQ/EVIE/1754/2019/2020</t>
  </si>
  <si>
    <t>BEING 1ST PAYMENT FOR THE CONSTRUCTION OF 1 NO CLASSROOM TEACHERS TOILET PUPILS TOILET AND WATERING POINT AT CHEMICHEMI PRIMARY ECD IN MURINDAT WARD GILIGIL SUB COUNTY</t>
  </si>
  <si>
    <t>M/S K. MACHARIA CONTRACTORS</t>
  </si>
  <si>
    <t>2015-2016</t>
  </si>
  <si>
    <t>NKRCG/MOE-CHD-020-2015-2016</t>
  </si>
  <si>
    <t>BEING 2ND PAYMENT FOR PROPOSED CONSTRUCTION OF 1 NO ECD CLASSROOM AT MAJI MINGI IN MAU-NAROK WARD NJORO SUB COUNTY</t>
  </si>
  <si>
    <t>M/S SARWON CONSTRUCTION COMPANY</t>
  </si>
  <si>
    <t>2017-2018</t>
  </si>
  <si>
    <t>CGN/MOE/025/EDU/2016/2017</t>
  </si>
  <si>
    <t>BEING 1ST PAYMENT FOR PROPOSED CONSTRUCTION OF 1 NO ECD CLASSROOM AT HIGHLAND IN KERINGER WARD KURESOI SOUTH SUB COUNTY</t>
  </si>
  <si>
    <t>TIER DATA LIMITED</t>
  </si>
  <si>
    <t>2019-2020</t>
  </si>
  <si>
    <t>ESTABLISHMENT OF DATA CENTRE AT THE COUNTY HQ</t>
  </si>
  <si>
    <t>M/S SOLFERINO INVESTMENTS LIMITED</t>
  </si>
  <si>
    <t>PROPOSED CONSTRUCTION OF 1NO. ECD CLASSROOM AT LELAIBEI IN KERINGET WARD KURESOI NORTH SUB COUNTY</t>
  </si>
  <si>
    <t>M/S SYLENT ENTERPRISES</t>
  </si>
  <si>
    <t>NCG/EVIE/CA/151/2018/2019</t>
  </si>
  <si>
    <t>BEING 2ND PAYMENT FOR THE CONSTRUCTION OF 1NO ECD CLASSROOM AT GATAGATI ECD IN WASEGES WARD,SUBUKIA SUB COUNTY</t>
  </si>
  <si>
    <t>M/S VESTA ENTERPRISES LTD</t>
  </si>
  <si>
    <t>2013-2014</t>
  </si>
  <si>
    <t>NKRCG/MOE/196/2014/2015</t>
  </si>
  <si>
    <t>1ST  PAYMENT FOR PROPOSED CONSTRUCTION AND COMPLETION OF 1NO. CLASSROOM AT INGOBOR PRIMARY SCHOOL (PHASE II)- KAPKURES WARD NAKURU WEST SUB COUNTY</t>
  </si>
  <si>
    <t>M/S SOLOLO CHETUEN LIMITED</t>
  </si>
  <si>
    <t>PROPOSED REFURBISHMENT WORKS TO MENENGAI SOCIAL HALL</t>
  </si>
  <si>
    <t>M/S TRIVET CONSTRUCTION AND GENERAL SUPPLIES</t>
  </si>
  <si>
    <t>1ST PAYMENT FOR CONSTRUCTION OF PERIMETER WALL AND 2 NO. DOOR PIT LATRINE AT LION HILL POLYTECHNIC IN EBURU MBARUK WARD GILGIL SUB COUNTY</t>
  </si>
  <si>
    <t xml:space="preserve">M/S MAGMA KENYA LIMITED </t>
  </si>
  <si>
    <t>Other Infrastructure and Civil Works</t>
  </si>
  <si>
    <t>CONSTRUCTION OF 1. NO ECD CLASSROOMS, TEACHERS TOILET, PUPILS TOILET AND WATERING POINT AT KAPRENGERO ECD AT TINET WARD,KURESOI SOUTH SUB COUNTY</t>
  </si>
  <si>
    <t>M/S JEMACH LIMITED</t>
  </si>
  <si>
    <t>BEING PAYMENT FOR MWOROTO YOUTH POLYTECHNIC NYOTA WARD KURESOI SOUTH SUB COUNTY</t>
  </si>
  <si>
    <t>M/S RYNNIX INVESTMENTS</t>
  </si>
  <si>
    <t>CGN/EVIE/ONT/460/2021/2022</t>
  </si>
  <si>
    <t>BEING 2ND PAYMENT FOR THE CONSTRUCTION OF 1 NO ECDE  CLASSROOM IN KIBUNIA HIGHWAY PRIMARY MOLO CENTRAL WARD MOLO SUB COUNTY</t>
  </si>
  <si>
    <t>BEING 1ST PAYMENT FOR PROPOSED CONSTRUCTION OF 1 NO ECD CLASSROOM AT MAJI MINGI IN MAU-NAROK WARD NJORO SUB COUNTY</t>
  </si>
  <si>
    <t>BEING 1ST PAYMENT FOR PROPOSED CONSTRUCTION OF 1 NO ECD CLASSROOM AT NGWATANIRO,MAU NAROK WARD,NJORO SUB COUNTY</t>
  </si>
  <si>
    <t>M/S BIZRATE ENTERPRISES LTD</t>
  </si>
  <si>
    <t>NCG/EVIE/009/2018/2019</t>
  </si>
  <si>
    <t>BEING 2ND PAYMENT FOR THE CONSTRUCTION OF 2 NO ECD CLASSROOMS AT MOROP PRIMARY,KIUNGURURIA IN EBURRU MBARUK WARD</t>
  </si>
  <si>
    <t xml:space="preserve">NGELY CONSTRUCTION </t>
  </si>
  <si>
    <t>NCG/EVIE/T/014/2018/2019</t>
  </si>
  <si>
    <t>BEING PAYMENT FOR THE CONSTRUCTION OF ECD CLASSROOMS AT SAPTET AND TENDAWET ECDS IN KERINGET WARD KURESOI SOUTH SUB COUNTY</t>
  </si>
  <si>
    <t>M/S LINK NET KENYA LIMITED</t>
  </si>
  <si>
    <t>PROPOSED CONSTRUCTION OF 1NO. ECD CLASSROOM AT KAPKWEN IN KERINGET WARD KURESOI SOUTH SUB COUNTY</t>
  </si>
  <si>
    <t>M/S DAVGRA LIMITED</t>
  </si>
  <si>
    <t>CGN/EIEPC/ONT/014/2023-2024</t>
  </si>
  <si>
    <t>BEING PAYMENT FOR THE PROPOSED CHAINLINK FENCING AT MWARIKI ECDE IN RHONDA WARD</t>
  </si>
  <si>
    <t>Sabero (EA) LTD.</t>
  </si>
  <si>
    <t>FY 2020/2021</t>
  </si>
  <si>
    <t>Maintenance of Buildings and Stations -- Non-Residential</t>
  </si>
  <si>
    <t>03305</t>
  </si>
  <si>
    <t>Renovation At District Works Offices And Caretaker Room At Municipal Board.</t>
  </si>
  <si>
    <t>Midfair Computer Systems LTD.</t>
  </si>
  <si>
    <t>FY 2021/2022</t>
  </si>
  <si>
    <t>Supply And Delivery Of Laptops,Desktops And Computers.</t>
  </si>
  <si>
    <t>Midland Hotel.</t>
  </si>
  <si>
    <t>Catering Services (receptions), Accommodation, Gifts, Food and Drinks</t>
  </si>
  <si>
    <t>03337</t>
  </si>
  <si>
    <t>Half Day Conference Package For A Meeting Between Nakuru County Executive And The Nakuru Municipal Board Members On 15Th December 2021</t>
  </si>
  <si>
    <t>Blessed One Company Limited.</t>
  </si>
  <si>
    <t>Office and General Supplies -</t>
  </si>
  <si>
    <t>Hotel Hylise Limited</t>
  </si>
  <si>
    <t>FY 2023/2024</t>
  </si>
  <si>
    <t>07322</t>
  </si>
  <si>
    <t>BEING PAYMENT FOR PROVISION OF FULL DAY CONFRECE FACILITY TO NAKURU CITY BOARD FROM 13TH MAY,2024 TO 17TH MAY,2024 TO WORK ON STRATEGIC PLAN AND ANNUAL WORKPLAN.</t>
  </si>
  <si>
    <t>Great Rift General Merchant Limited</t>
  </si>
  <si>
    <t>Purchase of Software</t>
  </si>
  <si>
    <t>BEING PAYMENT FOR SUPPLY AND DELIVERY OF WINDOWS OPERATING SYSTEMS,MICROSOFT OFFFICE AND ANTIVIRUSES TO NAKURU CITY.</t>
  </si>
  <si>
    <t>Kenya School Of Government  Baringo</t>
  </si>
  <si>
    <t>Training Expenses - Other (Bud</t>
  </si>
  <si>
    <t>07324</t>
  </si>
  <si>
    <t>BEING PAYMENT OF TRAINING FOR TWO NAKURU CITY BOARD OFFICERS NAMELY;-EMMANUEL KOECH AND PETER KARIUKI TO TRAIN ON SUPERVISORY SKILLS DEVELOPMENT.</t>
  </si>
  <si>
    <t>Institute Of Certified Public Accountant of Kenya</t>
  </si>
  <si>
    <t>07323</t>
  </si>
  <si>
    <t>BEING PAYMENT TO ATTEND THE 8TH INTERNATIONAL LADY ACCOUNTANT TO THREE NAKURU CITY BOARD OFFICERS:-MARY KAGONYA,JOYCE LENGOPITO AND NANCY NAHOLI.</t>
  </si>
  <si>
    <t>Being Payment Of Taxes Deducted From  Nation Media Group Ltd</t>
  </si>
  <si>
    <t>Printing, Advertising - Other</t>
  </si>
  <si>
    <t>Being Payment Of Taxes Deducted From Wangarira Smart Establishment</t>
  </si>
  <si>
    <t>Being Payment of Taxes Deducted From Wangarira Smart Establishment</t>
  </si>
  <si>
    <t>Being Payment Of Taxes Deducted From Planet Events And Cateres Limited</t>
  </si>
  <si>
    <t>Being Payment Taxes Deducted From  Planet Events And Cateres Limited</t>
  </si>
  <si>
    <t>07320</t>
  </si>
  <si>
    <t>Being Payment Of Taxes Deducted From  Buraha Zenoni Limited</t>
  </si>
  <si>
    <t>Being Payment of taxes deducted from Negribs Company Limited</t>
  </si>
  <si>
    <t>Being Payment of Taxes Deducted From Iora Enterprises</t>
  </si>
  <si>
    <t>Being Payment of Taxes Deducted From Chibon Supplies Limited.</t>
  </si>
  <si>
    <t>PETER GITAU THABANJA</t>
  </si>
  <si>
    <t>N/A</t>
  </si>
  <si>
    <t>MARY KAGONYA</t>
  </si>
  <si>
    <t>Board Allowance</t>
  </si>
  <si>
    <t>STEPHEN NZUKI MULI</t>
  </si>
  <si>
    <t>Nakuplan Consultants Limited.</t>
  </si>
  <si>
    <t>06461</t>
  </si>
  <si>
    <t>Counterpart Funding For Un Habitat Municipal Vision 2050 Programme.</t>
  </si>
  <si>
    <t>Financial year</t>
  </si>
  <si>
    <t>ADVERTISING</t>
  </si>
  <si>
    <t>,00760</t>
  </si>
  <si>
    <t>20/11/2019</t>
  </si>
  <si>
    <t>BEING PAYMENT FOR ADVERTISING SERVICES SERVICES</t>
  </si>
  <si>
    <t>,00752</t>
  </si>
  <si>
    <t>,00756</t>
  </si>
  <si>
    <t>25/6/2022</t>
  </si>
  <si>
    <t>25/04/2022</t>
  </si>
  <si>
    <t>,00780</t>
  </si>
  <si>
    <t>24/06/2022</t>
  </si>
  <si>
    <t>,01823</t>
  </si>
  <si>
    <t>19/05/2022</t>
  </si>
  <si>
    <t>,00771</t>
  </si>
  <si>
    <t>27/05/2022</t>
  </si>
  <si>
    <t>,01822</t>
  </si>
  <si>
    <t>31/01/2022</t>
  </si>
  <si>
    <t>,01335</t>
  </si>
  <si>
    <t>24/08/21</t>
  </si>
  <si>
    <t>16/6/2023</t>
  </si>
  <si>
    <t>,00768</t>
  </si>
  <si>
    <t>,00784</t>
  </si>
  <si>
    <t>20/6/2022</t>
  </si>
  <si>
    <t>,00782</t>
  </si>
  <si>
    <t>30/06/2022</t>
  </si>
  <si>
    <t>14/10/2022</t>
  </si>
  <si>
    <t>27/10/2022</t>
  </si>
  <si>
    <t>,07231</t>
  </si>
  <si>
    <t>13/3/2024</t>
  </si>
  <si>
    <t>,08269</t>
  </si>
  <si>
    <t>26/2/2024</t>
  </si>
  <si>
    <t>FS</t>
  </si>
  <si>
    <t>Tandaza Global</t>
  </si>
  <si>
    <t>Trade and Exhibitions</t>
  </si>
  <si>
    <t>Provision of tourism consultancy services</t>
  </si>
  <si>
    <t>GUMTREE SOLUTIONS</t>
  </si>
  <si>
    <t>provision of service and equipments during team building</t>
  </si>
  <si>
    <t xml:space="preserve">ALPS HOTEL </t>
  </si>
  <si>
    <t>Catering</t>
  </si>
  <si>
    <t>Provision of catering services and accomodation</t>
  </si>
  <si>
    <t>YAYA NORTHGATE INVESTMENT</t>
  </si>
  <si>
    <t>56551/56552</t>
  </si>
  <si>
    <t>Provision of Xmas tree</t>
  </si>
  <si>
    <t>Maintenance of Motor vehicles</t>
  </si>
  <si>
    <t>Servicing of GKA 550T</t>
  </si>
  <si>
    <t>Servicing of 032 CG225A</t>
  </si>
  <si>
    <t>SPARKLE EFFECTS</t>
  </si>
  <si>
    <t>assorted items for world tourism day</t>
  </si>
  <si>
    <t>cosmic butterfly ltd</t>
  </si>
  <si>
    <t>catering services during world toursm day</t>
  </si>
  <si>
    <t>Hylise hotel</t>
  </si>
  <si>
    <t>catering and conference facility cidp</t>
  </si>
  <si>
    <t>Alps Hotel</t>
  </si>
  <si>
    <t>CATERING SERVICES DURING 2023/24 BUDGET PREPARATION</t>
  </si>
  <si>
    <t>AGRICULTURAL SHOW EVENT COSTS</t>
  </si>
  <si>
    <t>ATC SOILO</t>
  </si>
  <si>
    <t>CONFERENCE FACILITY</t>
  </si>
  <si>
    <t xml:space="preserve">OBED IN THE WORLD ADVENTURES </t>
  </si>
  <si>
    <t>20/04/2024</t>
  </si>
  <si>
    <t>Travel costs</t>
  </si>
  <si>
    <t xml:space="preserve">Being payment for Airticket from Nairobi to Mombasa for chief officer co-operatives </t>
  </si>
  <si>
    <t xml:space="preserve">Being payment for provision of flight booking from Nairobi to Mombasa on 3th and 11th 2024 for mr paul mungai </t>
  </si>
  <si>
    <t>CIDER COLLECTIONS</t>
  </si>
  <si>
    <t>31/5/2024</t>
  </si>
  <si>
    <t>National Celebrations</t>
  </si>
  <si>
    <t>SUPPLY AND DELIVERY OF CEREMONIAL T SHIRTS DURING USHIRIKA DAY 2024</t>
  </si>
  <si>
    <t>Casual wages</t>
  </si>
  <si>
    <t>being amount deducted from casual wages</t>
  </si>
  <si>
    <t>INCOME TAX P.A.Y.E ACCOUNT</t>
  </si>
  <si>
    <t>housing levy deducted on casual wages nov 2023</t>
  </si>
  <si>
    <t>housing levy decucted on casual wages jan 2024</t>
  </si>
  <si>
    <t>housing levy deducted on casual wages feb 2024</t>
  </si>
  <si>
    <t>housing levy deducted on casual wages mar 2024</t>
  </si>
  <si>
    <t>housing levy deducted on casual wages apr 2024</t>
  </si>
  <si>
    <t>housing levy deducted on casual wages may 2024</t>
  </si>
  <si>
    <t>housing levy deducted on casual wages june 2024</t>
  </si>
  <si>
    <t>SWITCH GLOBAL KENYA LTD</t>
  </si>
  <si>
    <t>suppy and delivery of tyres</t>
  </si>
  <si>
    <t>OFFCOLLAR VENTURES LTD</t>
  </si>
  <si>
    <t>Telephone</t>
  </si>
  <si>
    <t>payment for supply and delivery of smart phone</t>
  </si>
  <si>
    <t xml:space="preserve">payment for motor vehicle services </t>
  </si>
  <si>
    <t xml:space="preserve">NAKURU COUNTY GOVERNMENT GUARANTEE FUND </t>
  </si>
  <si>
    <t>Capital grants</t>
  </si>
  <si>
    <t>management of enterprise funds</t>
  </si>
  <si>
    <t xml:space="preserve">NAKURU COUNTY GOVERNMENT SUBSIDIARY FUND </t>
  </si>
  <si>
    <t xml:space="preserve">JAROBATOO DEVELOPMENT </t>
  </si>
  <si>
    <t>Maintenance of Buildings</t>
  </si>
  <si>
    <t>payment for office maintenance including double sided sign board, 36 curtains and curtain rods,gate laying and construction in molo office.</t>
  </si>
  <si>
    <t>AIRBNB EAST AFRICA LTD</t>
  </si>
  <si>
    <t>printing</t>
  </si>
  <si>
    <t>printing and delivery of bussiness cards for the directors of department,head of accounting and human resource officers</t>
  </si>
  <si>
    <t>PIXEL GENERAL MERCHANTS</t>
  </si>
  <si>
    <t>Purchase of furniture</t>
  </si>
  <si>
    <t>supply and delivery of office mesh chairs, reception desk, exercutive leather seats with tables and book rack.</t>
  </si>
  <si>
    <t>HEADSUP SYSTEM LIMITED</t>
  </si>
  <si>
    <t xml:space="preserve"> 2021/2022</t>
  </si>
  <si>
    <t>supply and delivery of plastic chairs</t>
  </si>
  <si>
    <t xml:space="preserve">DOUBLE E SUPPLIES </t>
  </si>
  <si>
    <t xml:space="preserve">Being payment for provision of Xmas tree internet in Dec 2023 </t>
  </si>
  <si>
    <t xml:space="preserve">WANGARIRA SMART ESTABLISHMENT </t>
  </si>
  <si>
    <t xml:space="preserve">Being payment for supply and delivery of printing and Branding materials  </t>
  </si>
  <si>
    <t>IORA ENTERPRISES</t>
  </si>
  <si>
    <t>Tools and equipments</t>
  </si>
  <si>
    <t>Being payment for Supply and delivery of sanitary items and equipments for Trade department</t>
  </si>
  <si>
    <t>ROYAL MEDIA SERVICES</t>
  </si>
  <si>
    <t>Advertising and publicity</t>
  </si>
  <si>
    <t>provision of advertising services</t>
  </si>
  <si>
    <t>LAKE NAIVASHA RESORT</t>
  </si>
  <si>
    <t xml:space="preserve">Being payment for provion of event management services during ushirika day celebrations </t>
  </si>
  <si>
    <t xml:space="preserve">PANARI RESORT </t>
  </si>
  <si>
    <t>ASTORIAN GRAND HOTEL</t>
  </si>
  <si>
    <t>Being payment for provision of full day conference during Induction of Enterprise board members at Naivasha</t>
  </si>
  <si>
    <t>Being payment for provision of full day conference during Asset register preparation</t>
  </si>
  <si>
    <t>M/S MAK AND MAR LIMITED</t>
  </si>
  <si>
    <t>2014/2015</t>
  </si>
  <si>
    <t>Construction of Buildings</t>
  </si>
  <si>
    <t>0985998</t>
  </si>
  <si>
    <t>PROPOSED COMPLETION OF WAKULIMA MARKET</t>
  </si>
  <si>
    <t>NORTHERN CITY INVESTMENT LTD</t>
  </si>
  <si>
    <t>25/6/2020</t>
  </si>
  <si>
    <t>PROPOSED 4 NO FISH BAND AT KAMERE BEACH</t>
  </si>
  <si>
    <t>RIDGEROCK ENTERPRISES</t>
  </si>
  <si>
    <t>22/3/2022</t>
  </si>
  <si>
    <t>PROPOSED BOREHOLES IN KARAI MARKET IN NAKURU COUNTY</t>
  </si>
  <si>
    <t>Truck Com Construction and Supplies</t>
  </si>
  <si>
    <t>2013/2014</t>
  </si>
  <si>
    <t>PROPOSED CONCTRUCTION OF WAKULIMA MARKET</t>
  </si>
  <si>
    <t>M/s Josma Contractors</t>
  </si>
  <si>
    <t>PROPOSED CONCTRUCTION OF MARKET SHED</t>
  </si>
  <si>
    <t>PAID</t>
  </si>
  <si>
    <t xml:space="preserve"> DEPARTMENT: …………………………………………………………………………………………………..</t>
  </si>
  <si>
    <t>Year</t>
  </si>
  <si>
    <t xml:space="preserve">GLOBAL PREMIER </t>
  </si>
  <si>
    <t>Being payment for the supply of Food &amp; Ratoin</t>
  </si>
  <si>
    <t>Admireee Enterpies</t>
  </si>
  <si>
    <t>Adomilan Dealers &amp; Suppliers</t>
  </si>
  <si>
    <t>Being payment for the supply of X-Ray</t>
  </si>
  <si>
    <t>Allmed Medical Suppliers Ltd</t>
  </si>
  <si>
    <t>Allmed Medical Supplies Ltd</t>
  </si>
  <si>
    <t>Alux Horticulture And Groceries</t>
  </si>
  <si>
    <t>Ansell Pharmaceuticals</t>
  </si>
  <si>
    <t>Antarc</t>
  </si>
  <si>
    <t>Being payment for the supply of Supply Of Medical Drugs</t>
  </si>
  <si>
    <t>Ar Phamaceuticls</t>
  </si>
  <si>
    <t>Ardent Logistics</t>
  </si>
  <si>
    <t>supply of cleaning materials</t>
  </si>
  <si>
    <t>Ariyana Styles</t>
  </si>
  <si>
    <t>Arthrosource Limited</t>
  </si>
  <si>
    <t>Astonia Medical Supplies</t>
  </si>
  <si>
    <t>Astonian Medical Suppliers</t>
  </si>
  <si>
    <t>supply of non pharmaceuticals</t>
  </si>
  <si>
    <t>Being payment for the supply of Supply Of Non Pharms</t>
  </si>
  <si>
    <t>Barnea General Stores &amp; Suppliers</t>
  </si>
  <si>
    <t>Basani Agencies</t>
  </si>
  <si>
    <t>Biofit Diagnostics</t>
  </si>
  <si>
    <t>SUPPLY OF NON-PHARMACEUTICALS</t>
  </si>
  <si>
    <t>SUPPLY OF LAB REAGENTS</t>
  </si>
  <si>
    <t>Bioquest Kenya Ltd</t>
  </si>
  <si>
    <t>Bioscope Lab</t>
  </si>
  <si>
    <t>Blessed One Company Ltd</t>
  </si>
  <si>
    <t>Bliss Events</t>
  </si>
  <si>
    <t>Bnc Design &amp; Build Concepts Ltd</t>
  </si>
  <si>
    <t>Being payment for Proposed Constrution Of Mwega Disp And Toilet In Naivasha East Ward Naivasha Sub-County</t>
  </si>
  <si>
    <t>Bonytex Holdings Limited</t>
  </si>
  <si>
    <t>Breumacha Enterprises</t>
  </si>
  <si>
    <t>Bright Diadnostic Limited</t>
  </si>
  <si>
    <t>Bright Diagnostic Limited</t>
  </si>
  <si>
    <t>repair and servicing of dental chair at pgh nakuru</t>
  </si>
  <si>
    <t>Brighton Pharmaceuticals Ltd</t>
  </si>
  <si>
    <t>Brookhart Healthcare</t>
  </si>
  <si>
    <t>Caitra Pharma Ltd</t>
  </si>
  <si>
    <t>Calita Merchants</t>
  </si>
  <si>
    <t>Cardiod Engineering</t>
  </si>
  <si>
    <t>Celitech Supplies Ltd</t>
  </si>
  <si>
    <t>Cessy Compay Limited</t>
  </si>
  <si>
    <t>Chanju Investments</t>
  </si>
  <si>
    <t>Chantelle Enterprises</t>
  </si>
  <si>
    <t>Chem-Labs Limited</t>
  </si>
  <si>
    <t xml:space="preserve">CHESRA </t>
  </si>
  <si>
    <t>Supply of non pharms</t>
  </si>
  <si>
    <t>Christine Cheboi</t>
  </si>
  <si>
    <t>City Ultradent Supplies Ltd</t>
  </si>
  <si>
    <t>Classic Tanks Ltd</t>
  </si>
  <si>
    <t>Combined Orthopaedic Effort</t>
  </si>
  <si>
    <t>Crater Enterprises And Supplies Ltd</t>
  </si>
  <si>
    <t>SUPPLY OF BUILDING M,ATERIALS TO PGH NAKURU</t>
  </si>
  <si>
    <t>Crown Healthcare</t>
  </si>
  <si>
    <t>Dawama Del Ltd</t>
  </si>
  <si>
    <t>Dcm Investment Ltd</t>
  </si>
  <si>
    <t>Dekib Pharmaceuticals</t>
  </si>
  <si>
    <t>Derrimax Enterprises</t>
  </si>
  <si>
    <t>DOUBLE E SUPPLIES</t>
  </si>
  <si>
    <t>Being supply of Non pharms.</t>
  </si>
  <si>
    <t>Being payment and supplies of surgical Ppes</t>
  </si>
  <si>
    <t>EASTLEIGH</t>
  </si>
  <si>
    <t>Elana Emporium</t>
  </si>
  <si>
    <t>Elementaita Phamerceaticals</t>
  </si>
  <si>
    <t>Elementaita Pharmaceuticals</t>
  </si>
  <si>
    <t>Eliana Gifted Hand</t>
  </si>
  <si>
    <t>Falley Medical Laboratory Services</t>
  </si>
  <si>
    <t>Frestemic Investments</t>
  </si>
  <si>
    <t>Frinkev Pharma Limited</t>
  </si>
  <si>
    <t>Gerden Enterprises</t>
  </si>
  <si>
    <t>Glawain General Suppliers</t>
  </si>
  <si>
    <t>GLOBAL PREMIER</t>
  </si>
  <si>
    <t xml:space="preserve">INSTALLATION OF STEEL GRATING </t>
  </si>
  <si>
    <t>BEING PAYMENT FOR THE SUPPLY OF MEDICAL DRUGS</t>
  </si>
  <si>
    <t>Goose Butchery</t>
  </si>
  <si>
    <t>Grackam East Africa Enterprises</t>
  </si>
  <si>
    <t>Great Rift General Merchant</t>
  </si>
  <si>
    <t>Being payment for the supply of Maintenance Of Building</t>
  </si>
  <si>
    <t>Hadley Green Ltd</t>
  </si>
  <si>
    <t>Haimay Builders And Contractors Limited</t>
  </si>
  <si>
    <t>Harleys Limited</t>
  </si>
  <si>
    <t>Hemocue</t>
  </si>
  <si>
    <t>Hewa Tele</t>
  </si>
  <si>
    <t>BEING PAYMENT FOR THE SUPPLY OF MEDICAL OXYGEN TO PGH NAKURU</t>
  </si>
  <si>
    <t>Highbridge Pharmaceuticals</t>
  </si>
  <si>
    <t>Ideca Electronicals</t>
  </si>
  <si>
    <t>Intrapid Medical Suppliers</t>
  </si>
  <si>
    <t>Irmn Limited</t>
  </si>
  <si>
    <t>Josaco Enterprise</t>
  </si>
  <si>
    <t>Josaco Enterprises</t>
  </si>
  <si>
    <t>Josaco Entreprises</t>
  </si>
  <si>
    <t>Josh Mark Investment</t>
  </si>
  <si>
    <t>Josna Suppliers</t>
  </si>
  <si>
    <t>Josna Supplies</t>
  </si>
  <si>
    <t>Juwakis Enterprises</t>
  </si>
  <si>
    <t>PRINTING OF MEDICAL RECORDS</t>
  </si>
  <si>
    <t>Kaapa Enterprises</t>
  </si>
  <si>
    <t>Kein Medical Suppliers</t>
  </si>
  <si>
    <t>Kein Medical Supplies</t>
  </si>
  <si>
    <t>Kemsa</t>
  </si>
  <si>
    <t>KEVMED DENTAL &amp;MEDICAL SUPPLIES LIMITED</t>
  </si>
  <si>
    <t>BEING PAYMENT FOR THE SUPPLY OF DENTAL CATRIDGES</t>
  </si>
  <si>
    <t>KEWASKA COMPANY</t>
  </si>
  <si>
    <t>SUPPLY OF NON PHARMS</t>
  </si>
  <si>
    <t>SUPPLY OF GLOVES</t>
  </si>
  <si>
    <t>KIA COMPUTERS</t>
  </si>
  <si>
    <t>Kimao</t>
  </si>
  <si>
    <t>Kinamba Evans Enterprises</t>
  </si>
  <si>
    <t>Kings And Queens</t>
  </si>
  <si>
    <t>Being payment for the supply of Stationery</t>
  </si>
  <si>
    <t>Kingscom Enterprise</t>
  </si>
  <si>
    <t>Being payment for the supply of printed documents</t>
  </si>
  <si>
    <t>Kinspat Investment</t>
  </si>
  <si>
    <t>Kiumbuku Traders Ltd</t>
  </si>
  <si>
    <t>Klacciaqal International</t>
  </si>
  <si>
    <t>Kunyaca General Supplies</t>
  </si>
  <si>
    <t>Lantex Skyways Solution</t>
  </si>
  <si>
    <t>Leadman Solution Limited</t>
  </si>
  <si>
    <t>LEAGEO AGENCIES</t>
  </si>
  <si>
    <t>BEING PAYMENT FOR CONSTRUCTION OF 1 BLOCK OF SANITARY -KIVUMBINI</t>
  </si>
  <si>
    <t>LEGIT HEALTH CARE</t>
  </si>
  <si>
    <t>Lesetech Works</t>
  </si>
  <si>
    <t>Lighthouse Construction</t>
  </si>
  <si>
    <t>Linsray General Merchants</t>
  </si>
  <si>
    <t>Linstar Ventures Ltd</t>
  </si>
  <si>
    <t>Loika Traders</t>
  </si>
  <si>
    <t>Lorrenz Medical Supplies Ltd</t>
  </si>
  <si>
    <t>Loscatoh K. Ltd</t>
  </si>
  <si>
    <t>Luwan Company</t>
  </si>
  <si>
    <t>LUXUR ENTERPRISES</t>
  </si>
  <si>
    <t xml:space="preserve"> Antarc</t>
  </si>
  <si>
    <t>Supply of medical drugs to pgh nakuru</t>
  </si>
  <si>
    <t xml:space="preserve"> Intrapid Medical Suppliers Ltd</t>
  </si>
  <si>
    <t>Supply of medical drugs</t>
  </si>
  <si>
    <t xml:space="preserve"> Joseph Nganga Ngugi Uncle Joe Butchery</t>
  </si>
  <si>
    <t xml:space="preserve"> Kein Medical Suppliers</t>
  </si>
  <si>
    <t xml:space="preserve"> Tucson K Ltd</t>
  </si>
  <si>
    <t>Medbliss Enterprises</t>
  </si>
  <si>
    <t>Medigate Systems Enterprises</t>
  </si>
  <si>
    <t>Medigates Systems Enterprise</t>
  </si>
  <si>
    <t>Medigates Systems Enterprises</t>
  </si>
  <si>
    <t>Medi-Sparkle Blaze Company Ltd</t>
  </si>
  <si>
    <t>Medix East Africa</t>
  </si>
  <si>
    <t>MEDRAY HEALTHCARE</t>
  </si>
  <si>
    <t>Meduks</t>
  </si>
  <si>
    <t>Megatrix Enterprises</t>
  </si>
  <si>
    <t>Meriwange Links</t>
  </si>
  <si>
    <t>Mewwa</t>
  </si>
  <si>
    <t>Supply of Counter panes</t>
  </si>
  <si>
    <t>Mica Pharmaceuticals</t>
  </si>
  <si>
    <t>supply of medical drugs to pgh nakuru</t>
  </si>
  <si>
    <t>Michinda Green Acres And Signs Ltd</t>
  </si>
  <si>
    <t>Microbiology E.A.Ltd</t>
  </si>
  <si>
    <t>Microvision Enterprises Ltd</t>
  </si>
  <si>
    <t>Midfair Computers</t>
  </si>
  <si>
    <t>00161</t>
  </si>
  <si>
    <t>Being payment for the supply of Servicing Of Copier Machines</t>
  </si>
  <si>
    <t>Milkom Enterprises</t>
  </si>
  <si>
    <t>Milkom Entreprises</t>
  </si>
  <si>
    <t>MILTO PHARMA LIMITED</t>
  </si>
  <si>
    <t>Mokmat Enterprices Ltd</t>
  </si>
  <si>
    <t>Mundiku Enterprises</t>
  </si>
  <si>
    <t>Nakuru Steros</t>
  </si>
  <si>
    <t>NANKA VENTURES</t>
  </si>
  <si>
    <t>SUPPLY OF REUSABLE GOWNS</t>
  </si>
  <si>
    <t>Ng"Ang"A Poshomill</t>
  </si>
  <si>
    <t>Ng'Ang'A Posho Mill</t>
  </si>
  <si>
    <t>Nyawi Enterprises</t>
  </si>
  <si>
    <t>Osteomed Limited</t>
  </si>
  <si>
    <t>Pakidhe Enterprises</t>
  </si>
  <si>
    <t>Palney Engineering &amp; Supplies</t>
  </si>
  <si>
    <t>Pentank Africa Ltd</t>
  </si>
  <si>
    <t>Peshmac Enterprises</t>
  </si>
  <si>
    <t>Petkan Enterprises</t>
  </si>
  <si>
    <t>Petkesa Investments</t>
  </si>
  <si>
    <t>Petkim Ventures</t>
  </si>
  <si>
    <t>Petrelyne General Supplies</t>
  </si>
  <si>
    <t>Pewaki Agencies</t>
  </si>
  <si>
    <t>Peywan Trading Company</t>
  </si>
  <si>
    <t>FOOD AND RATIONS</t>
  </si>
  <si>
    <t>Philips Healthcare Tech</t>
  </si>
  <si>
    <t xml:space="preserve">Philocheck Enterprises </t>
  </si>
  <si>
    <t>Piwajaka Holdings Limited</t>
  </si>
  <si>
    <t>Precious Life Chemist</t>
  </si>
  <si>
    <t>Promax General Supplies</t>
  </si>
  <si>
    <t>Prosperum Pharmaceuticals</t>
  </si>
  <si>
    <t>Riconets Ventures Ltd</t>
  </si>
  <si>
    <t>Ripple Pharmaceuticals</t>
  </si>
  <si>
    <t>Riqeta Enterprises Ltd</t>
  </si>
  <si>
    <t>Roche Terre Investment</t>
  </si>
  <si>
    <t>Ruaraka Marketing Limited</t>
  </si>
  <si>
    <t>servicing of patient monitor at pgh nakuru</t>
  </si>
  <si>
    <t>Safrara Supplies</t>
  </si>
  <si>
    <t>Sai Pharmaceuticals Limited</t>
  </si>
  <si>
    <t>Samcec Enterprises</t>
  </si>
  <si>
    <t>Savij Limited</t>
  </si>
  <si>
    <t>Sky Leaf Co. Ltd</t>
  </si>
  <si>
    <t>Smartmake Ltd</t>
  </si>
  <si>
    <t>Sotimaging Africa Limited</t>
  </si>
  <si>
    <t>Being payment for the supply of X-Ray items to pgh nakuru</t>
  </si>
  <si>
    <t>Splincor Company Limited</t>
  </si>
  <si>
    <t>Splintrozen Investments</t>
  </si>
  <si>
    <t>Surgibone Suppliers</t>
  </si>
  <si>
    <t>Surgibone Supplies</t>
  </si>
  <si>
    <t xml:space="preserve">Switch Global </t>
  </si>
  <si>
    <t>Teleflex</t>
  </si>
  <si>
    <t>Telescope Medical Technologies</t>
  </si>
  <si>
    <t>Teshka Merchants</t>
  </si>
  <si>
    <t>THOMAS GWEHONA</t>
  </si>
  <si>
    <t>Being Payment Of Refund While Attending Training And Inauguration Of Department Assets
Committee</t>
  </si>
  <si>
    <t>Three Ninety Enreprises Limited</t>
  </si>
  <si>
    <t>Three Ninety Enterprises Limited</t>
  </si>
  <si>
    <t>Trendstone Investment Limited</t>
  </si>
  <si>
    <t>SUPPLY OF BED SPREADS TO PGH NAKURU</t>
  </si>
  <si>
    <t>Trian Supliers</t>
  </si>
  <si>
    <t>Tucson K Limited</t>
  </si>
  <si>
    <t>Twelve Thirteen Enterprises Limited</t>
  </si>
  <si>
    <t>Uncle Joe Butchery</t>
  </si>
  <si>
    <t>Unisel Pharma K.Ltd</t>
  </si>
  <si>
    <t>Valcare Investment</t>
  </si>
  <si>
    <t>Veteran Pharmaceuticals Limited</t>
  </si>
  <si>
    <t>Virine Company</t>
  </si>
  <si>
    <t>Willpo Solutions Limited</t>
  </si>
  <si>
    <t>WIMOS SOLUTIONS</t>
  </si>
  <si>
    <t>Yunimel Enterprises</t>
  </si>
  <si>
    <t>Zen Pharmaceauticals</t>
  </si>
  <si>
    <t xml:space="preserve">Unkown Vendor </t>
  </si>
  <si>
    <t>Being Payment Of Conference Package While Undertaking Ths End Of
Project Review</t>
  </si>
  <si>
    <t>AHL</t>
  </si>
  <si>
    <t>BEING PAYMENT OF AHL DEDUCTIONS FOR THE MONTH OF MAY 2024</t>
  </si>
  <si>
    <t>AIMGROWTH VENTURE</t>
  </si>
  <si>
    <t>BEING PAYMENT FOR THE SUPPLY OF MOBILE PHONES</t>
  </si>
  <si>
    <t xml:space="preserve">Supply of medical drugs </t>
  </si>
  <si>
    <t>BAYRIDGE INTERNATIONAL ENTERPRISES</t>
  </si>
  <si>
    <t>Being Supply Of Sanitary Items To Pgh Nakuru</t>
  </si>
  <si>
    <t>BEAJOS CONTACTORS LMITED</t>
  </si>
  <si>
    <t>PROPOSED CONSTRUCTION OF BONDENI MATERNITY WALKWAY TO WARD</t>
  </si>
  <si>
    <t>BERNAMAIN COMPANY LIMITED</t>
  </si>
  <si>
    <t>BERTHROTHY SUPPLIES</t>
  </si>
  <si>
    <t>BEING PAYMENT FOR THE REPAIR AND SERVICING OF WATER DISTILLER AT PGH</t>
  </si>
  <si>
    <t>Being payment for the supply of lab materials and reagents</t>
  </si>
  <si>
    <t>Being Payment For Professional Opinion Full
Day Conference</t>
  </si>
  <si>
    <t>Being Payment For The
Supply Of Non Pharms</t>
  </si>
  <si>
    <t>CAESON</t>
  </si>
  <si>
    <t>CALITA MERCHANTS</t>
  </si>
  <si>
    <t>Being Payment Of Baggage
Transport Claim</t>
  </si>
  <si>
    <t>Being Payment For Supply Of Sanitary Items To Pgh
Nakuru</t>
  </si>
  <si>
    <t>CARETECH MEDICAL
LIMITED 24374</t>
  </si>
  <si>
    <t>Being Payment For The
Supply Of Medical Drugs</t>
  </si>
  <si>
    <t>CHESTER HOTEL</t>
  </si>
  <si>
    <t>Being Payment For
Lunches</t>
  </si>
  <si>
    <t>CHRISTINE CHEBOI</t>
  </si>
  <si>
    <t>Being payment for the supply of sanitary and cleaning materials</t>
  </si>
  <si>
    <t>SUPPLY OF FOOD AND RATION</t>
  </si>
  <si>
    <t>SUPPLY OF SANITARY AND CLEANING</t>
  </si>
  <si>
    <t>COMMISSIOBER VOF DOMESTIC TAXES</t>
  </si>
  <si>
    <t>Statutory Deductions For Casuals For The Month Of July, August And
September 2022</t>
  </si>
  <si>
    <t>CRATER ENTERPRISE</t>
  </si>
  <si>
    <t>BEING PAYMENT FOR THE SUPPLY OF BUILDING MATERIALS</t>
  </si>
  <si>
    <t>CRATER ENTERPRISES</t>
  </si>
  <si>
    <t>Being Payment For The Supply Of Building
Materials</t>
  </si>
  <si>
    <t>Being Payment For The
Servicing Of Machine At Pgh</t>
  </si>
  <si>
    <t>DANIEL NDIRANGU</t>
  </si>
  <si>
    <t>Being Transport Reimbursement&amp; Lunch During Chvs Annual
Summit</t>
  </si>
  <si>
    <t>Being Payment For The
Supply Of Food Stuffs</t>
  </si>
  <si>
    <t>DOREEN ADHIAMBO</t>
  </si>
  <si>
    <t>Being payment for the supply of vegetables</t>
  </si>
  <si>
    <t>being payment for the supply of drugs</t>
  </si>
  <si>
    <t>Being payment for the supply of non- pharms</t>
  </si>
  <si>
    <t>FLOWAK MERCHANTS</t>
  </si>
  <si>
    <t>fLOWAK MERCHANTS</t>
  </si>
  <si>
    <t xml:space="preserve">BEING PAYMENT FOR THE SUPPLY OF NON PHARMS </t>
  </si>
  <si>
    <t>FLYMAMA INVESTMENT LIMITED</t>
  </si>
  <si>
    <t>BEING PAYMENT FOR THE SUPPLY OF CLEANSING MATERIAL AND DETERGENTS</t>
  </si>
  <si>
    <t>FRED OBWANI</t>
  </si>
  <si>
    <t>GENERICS AFRICA</t>
  </si>
  <si>
    <t>GEOFFREY KARANJA</t>
  </si>
  <si>
    <t>GEORGE GACHOMBA</t>
  </si>
  <si>
    <t>Being Payment For The Facilitation During
Disposal Of Safety Boxes</t>
  </si>
  <si>
    <t>GLADYS KARIUKI</t>
  </si>
  <si>
    <t>50367/54268/54267</t>
  </si>
  <si>
    <t>Supply of Cleansing materials</t>
  </si>
  <si>
    <t>GRACE MUTHONI MAINA</t>
  </si>
  <si>
    <t>48448/48450/48447</t>
  </si>
  <si>
    <t>Being Payee Per Diem Health Departmet &amp; Health Committee Members ( Mca) Consultative Meeting
Panaroma Park Hotel</t>
  </si>
  <si>
    <t>Being Payment For Supply Of Building Materials To
Pgh Nakuru</t>
  </si>
  <si>
    <t>Happenwell Enterprises</t>
  </si>
  <si>
    <t>Being payment for the supply of oxygen</t>
  </si>
  <si>
    <t>HIGAWA ENTERPRISE LIMITED</t>
  </si>
  <si>
    <t>INFOCREST VLIMITED</t>
  </si>
  <si>
    <t>INSPIRE PHARMACEUTICALS LIMITED</t>
  </si>
  <si>
    <t>JAICHI MOTORS</t>
  </si>
  <si>
    <t>Being Payment For Servicing And Repair Of motor vehicles
Various Motor Vehicles</t>
  </si>
  <si>
    <t>JAWCHANGA LIMITED</t>
  </si>
  <si>
    <t>JOHN MUGWANJA</t>
  </si>
  <si>
    <t>JOHNY DOMESTIC GOOD ENTERPRISES</t>
  </si>
  <si>
    <t>BEING PAYMENT FOR THE SUPPLY AND DELIVERY OF FOOD STUFF</t>
  </si>
  <si>
    <t>JONAH MUASYA</t>
  </si>
  <si>
    <t>JOSEPH KOECH</t>
  </si>
  <si>
    <t>53803-54186</t>
  </si>
  <si>
    <t>Being Payment For Supply And Delivery Of Non
Pharmaceuticals</t>
  </si>
  <si>
    <t xml:space="preserve">PRINTING </t>
  </si>
  <si>
    <t>KASFRA EAST AFRICA</t>
  </si>
  <si>
    <t>KENYA AGRICULTURAL AND LIVESTOCK RESEARCH ORGANIZATION</t>
  </si>
  <si>
    <t>Being Payment For Conference Package During Bfci Stakeholders
Sensitization On Ni</t>
  </si>
  <si>
    <t>KENYA ELEPHANT PRIMARY CARE</t>
  </si>
  <si>
    <t>Being payment for the supply of ICT and Software</t>
  </si>
  <si>
    <t>KENYA POWER</t>
  </si>
  <si>
    <t>Being payment for the supply of electricity</t>
  </si>
  <si>
    <t>Being payment for the supply of printing materials</t>
  </si>
  <si>
    <t>KOTIRO CONSTRUCTION LTD</t>
  </si>
  <si>
    <t>Being Payment For Proposed Guard House , Chainlink Fence And Erection Precast Concrete Poles At Ocology At Rvpgh</t>
  </si>
  <si>
    <t>KUNSTE HOTEL</t>
  </si>
  <si>
    <t>Being Payment For 2 Day
Conference Package</t>
  </si>
  <si>
    <t>LIGHTHOUSE PHARMACY</t>
  </si>
  <si>
    <t>BEING PAYMENT FOR THE SUPPLY OF NON PHARMS</t>
  </si>
  <si>
    <t>00242,323,336,337,338,339,331,330,332,333</t>
  </si>
  <si>
    <t>LORENZ MEDICAL
SUPPLIES</t>
  </si>
  <si>
    <t>LUCY WANGUI MBUGUA</t>
  </si>
  <si>
    <t>fabrication of main gate</t>
  </si>
  <si>
    <t>MARYLINE AYUMAH</t>
  </si>
  <si>
    <t>MEDRISE ENTERPRISES LIMITED</t>
  </si>
  <si>
    <t>Being Payment For Supply Of White Bed Sheets And
Cellular Blankets</t>
  </si>
  <si>
    <t>MEKDYS ENTERPRISES</t>
  </si>
  <si>
    <t>Being payment for the supply of drugs</t>
  </si>
  <si>
    <t>MIGAN GRAPHICS</t>
  </si>
  <si>
    <t>BEING PAYMENT FOR THE SUPPLY OF PRINTED MEDICAL DOCUMENTS</t>
  </si>
  <si>
    <t>MILELE HOTEL</t>
  </si>
  <si>
    <t>Being Payment For Full Day Conference Package
For 15Pax</t>
  </si>
  <si>
    <t>Being Payment For Supply
Of Ort Equipment</t>
  </si>
  <si>
    <t>MORENDAT TRAINING AND CONFERENCE CENTER</t>
  </si>
  <si>
    <t>Being Payment Of Conference Package For
30Pax On 13Th October 2022</t>
  </si>
  <si>
    <t>MORLUN AFRICA LIMITED</t>
  </si>
  <si>
    <t>Being Payment For The Supply Of Ict Networking At Naivasha Sub County
Hospital</t>
  </si>
  <si>
    <t>MUGIMA ENTERPRISES</t>
  </si>
  <si>
    <t>BEING PAYMENT FOR THE PROPOSED CONSTRUCTION OF PERIMETER WALL AT ABAHATI CENTRE IN BAHATI WARD</t>
  </si>
  <si>
    <t xml:space="preserve">MURICHAMBA INVESTMENTS LTD </t>
  </si>
  <si>
    <t>NAIROBI X-RAY SUPPLIES
LTD</t>
  </si>
  <si>
    <t>BEING PAYMENT FOR THE SUPPLY OF FOOD STUFFS TO PGH NAKURU</t>
  </si>
  <si>
    <t>PAYEE</t>
  </si>
  <si>
    <t>54185-53825</t>
  </si>
  <si>
    <t>Being Payment Of Withholding Taxes For
Various Officers</t>
  </si>
  <si>
    <t>PHILIP SIGEI</t>
  </si>
  <si>
    <t>Being payment for the supply of milk</t>
  </si>
  <si>
    <t>PILL PACK HEALTHCARE LIMITED</t>
  </si>
  <si>
    <t>PURITESH LOGISTIC</t>
  </si>
  <si>
    <t>BEING PAYMENT FOR THE SUPPLY OF FOOD STUFFS</t>
  </si>
  <si>
    <t>SAFARICOM PLC</t>
  </si>
  <si>
    <t>Being Payment For Supply Internet Services
Connectivity</t>
  </si>
  <si>
    <t>SANPEC SUPPLIERS</t>
  </si>
  <si>
    <t>SKYNET</t>
  </si>
  <si>
    <t>Being payment for the supply of meat</t>
  </si>
  <si>
    <t>Being Payment Of Transporty While Facilitating Miycn
Training</t>
  </si>
  <si>
    <t>SUNEM ENTERPRISES LTD</t>
  </si>
  <si>
    <t>Being Payment For Servicing Of 32CG204A Ambulance For Rongai Sub-
County</t>
  </si>
  <si>
    <t>BEING PAYMENT FOR THE SERVICING OF 32CG204A LAND CRUISER(AMBULANCE RONGAI SUB COUNTY) AS PER THE ATTACHED LPOS/INVOICE</t>
  </si>
  <si>
    <t>SUSAN KAIGA</t>
  </si>
  <si>
    <t>TETINATEC LIMITED</t>
  </si>
  <si>
    <t>BEING PAYMENT FOR THE SUPPLY OF SANITARY AND CLEANING MATERIAL</t>
  </si>
  <si>
    <t>54158/54191</t>
  </si>
  <si>
    <t xml:space="preserve">TOTOKUTA LTD </t>
  </si>
  <si>
    <t>BEING PAYMENT FOR THE SUPPLY OF BED SPREADS</t>
  </si>
  <si>
    <t>54155/53807/54189</t>
  </si>
  <si>
    <t>RENAL UNIT PLANT HOUSE CONSTRUCTION</t>
  </si>
  <si>
    <t>WATERBUCK HOTEL</t>
  </si>
  <si>
    <t>Being Payment Of A Two Day Conference For Pwd New Guidelines
Sensitization</t>
  </si>
  <si>
    <t>Being payment for supply of conference packages</t>
  </si>
  <si>
    <t>Being Payment Forconference Package For 40 Pax From 22/08/2022 To
24/08/2022</t>
  </si>
  <si>
    <t>WINNIE NGALUMA</t>
  </si>
  <si>
    <t>SUPPLY OF NON PHARM ITEMS</t>
  </si>
  <si>
    <t>ACTJOY GENERAL SUPPLIERS</t>
  </si>
  <si>
    <t>BEING PAYMENT FOR THE SUPPLY OF OF NON PHARMACEUTICALS</t>
  </si>
  <si>
    <t>BEING PAYMENT OF  AFFORDABLE HOUSING LEVY DEDUCTIONS FOR THE MONTH OF MARCH 2024</t>
  </si>
  <si>
    <t>BEING PAYMENT OF  AFFORDABLE HOUSING LEVY DEDUCTIONS FOR THE MONTH FEBRUARY 2024</t>
  </si>
  <si>
    <t>BEING PAYMENT OF AFFORDABLE HOUSING LEVY DEDUCTIONS FOR VARIOUS SUB COUNTIES FOR THE MONTH OF FEBRUARY 2024</t>
  </si>
  <si>
    <t>BEING PAYMENT OF AFFORDABLE HOUSING LEVY DEDUCTIONS  FOR THE MONTH OF JUNE 2024</t>
  </si>
  <si>
    <t>BEING PAYMENT OF AFFORDABLE HOUSING LEVY FOR THE MONTH OF JUNE 2024</t>
  </si>
  <si>
    <t>BEING PAYMENT FOR THE SUPPLYING OF NON-PHARMACEUTICALS TO PGH</t>
  </si>
  <si>
    <t>ARISE N MOVE LTD</t>
  </si>
  <si>
    <t>BEING PAYMENT FOR THE SUPPLY OF FOOD STUFF</t>
  </si>
  <si>
    <t>BABUYE INVESTMENT</t>
  </si>
  <si>
    <t xml:space="preserve">BEING PAYMENT FOR THE SUPPLY OF AVOCADO SEEDLINGS </t>
  </si>
  <si>
    <t>BEING PAYMENT FOR THE SUPPLY AND DELIVERY OF HOUSEHOD ITEMS</t>
  </si>
  <si>
    <t>BELSA ENTERPRISES</t>
  </si>
  <si>
    <t>BEING PAYMENT FOR MAINTENANCE OF EQUIPMENT</t>
  </si>
  <si>
    <t>CENANE ENTERPRISE LIMITED</t>
  </si>
  <si>
    <t>BEING PAYMENT FOR THE SUPPLY OF CLEANSING MATERIAL TO PGH NAKURU</t>
  </si>
  <si>
    <t>CHIBON SUPPLIES</t>
  </si>
  <si>
    <t xml:space="preserve">BEING PAYMENT FOR THE SUPPLY OF TYRES </t>
  </si>
  <si>
    <t>BEING PAYMENT OF AHL DEDUCTIONS FOR THE MONTH OF OCTOBER 2023</t>
  </si>
  <si>
    <t>65011/65012/65010</t>
  </si>
  <si>
    <t>6078831/7/2023</t>
  </si>
  <si>
    <t>COMMISSIONER OF INCOME TAXES</t>
  </si>
  <si>
    <t>BEING PAYMENT OF AFFORDABLE HOUSING LEVY DEDUCTIONS FOR THE VARIOUS SUB COUNTIES FOR THE MONTH OF FEBRUARY 2024</t>
  </si>
  <si>
    <t>09256</t>
  </si>
  <si>
    <t>BEING PAYMENT FOR THE SUPPLY OF FOOD STUFFS TO LANET HEALTH CENTRE</t>
  </si>
  <si>
    <t>DELKI SUPPLIERS</t>
  </si>
  <si>
    <t>DIANETECH SOLUTIONS</t>
  </si>
  <si>
    <t>49885/49882</t>
  </si>
  <si>
    <t>BEING PAYMENT FOR THE PROVISION OF EVENT MANAGEMENT AND OUTSIDE CATERING SERVICES</t>
  </si>
  <si>
    <t>DYMA ENERGY</t>
  </si>
  <si>
    <t>Being payment for the supply of refine fuel</t>
  </si>
  <si>
    <t>Dyna Services</t>
  </si>
  <si>
    <t>EAGLEMED TECHNOLOGIES</t>
  </si>
  <si>
    <t>BEING PAYMENT FOR THR REPAIR AND SERVICING OF ANAESTHETIC MACHINE IN PGH</t>
  </si>
  <si>
    <t>BEING PAYMENT FOR THE REPAIR OF MRI UPS AT PGH NAKURU</t>
  </si>
  <si>
    <t>FAIRDEAL FURNITURE</t>
  </si>
  <si>
    <t>BEING PAYMENT FOR THE SUPPLY OF OFFICE CHAIRS</t>
  </si>
  <si>
    <t>GOLD MASCOT ENTERPRISES LIMITED</t>
  </si>
  <si>
    <t>BEING PAYMENT FOR THE SUPPLING OF NON-PHARMACEUTICALS</t>
  </si>
  <si>
    <t>09172</t>
  </si>
  <si>
    <t>BEING PAYMENT FOR THE SUPPLYING OF MEDICAL OXYGEN TO PGH</t>
  </si>
  <si>
    <t>09254</t>
  </si>
  <si>
    <t>09252</t>
  </si>
  <si>
    <t>BEING PAYMENT FOR LABORATORY ITEMS SUPPLIED</t>
  </si>
  <si>
    <t>63592/63587/63588</t>
  </si>
  <si>
    <t>JOSSOL ENTERPRISES</t>
  </si>
  <si>
    <t xml:space="preserve">BEING PAYMENT FOR THE SUPPLY OF ICT EQUIPMENTS </t>
  </si>
  <si>
    <t>JOY BRIDGE INVESTMENT LTD</t>
  </si>
  <si>
    <t>JOYMED LOGISTICS</t>
  </si>
  <si>
    <t>BEING PAYMENT FOR THE SUPPLY OF EDICAL DRUGS</t>
  </si>
  <si>
    <t>BEING PAYMENT FOR THE SUPPLY OF BED SHEETS</t>
  </si>
  <si>
    <t>BEING PAYMENT FOR THE SUPPLY OF LINEN</t>
  </si>
  <si>
    <t>BEING PAYMENT FOR THE SUPPLY OF VACCINES</t>
  </si>
  <si>
    <t xml:space="preserve">BEING PAYMENT FOR THE SUPPLYING OF MEDICAL DRUGS </t>
  </si>
  <si>
    <t>BEING PAYMENT OF FULL BOARD TUITION FEE FOR VARIOUS OFFICERS</t>
  </si>
  <si>
    <t>49935/36</t>
  </si>
  <si>
    <t>BEING PAYMENT FOR TUITION FEE FOR LYDIA NYAMBURA MIGWI FOR SUPERVISORY SKILL COURSE</t>
  </si>
  <si>
    <t>65052/65051</t>
  </si>
  <si>
    <t>KENYA SOCIETY FOR THE BLIND</t>
  </si>
  <si>
    <t>KIEMO HOLDINGS LIMITED</t>
  </si>
  <si>
    <t>65057/65058/65059</t>
  </si>
  <si>
    <t>BEING PAYMENT FOR THE SUPPLY AND DELIVERY OF CLEANSING MATERIALS AND DISINFECTANTS</t>
  </si>
  <si>
    <t>BEING PAYMENT OF RETENTION MONIES FOR THE PROPOSED EQUIPING, ELECTICITY CONNECTION, WATER CONNECTION AND FENCING OF NGONDU DISPENSARY AT MOSOP WARD RONGAI SUB COUNTY</t>
  </si>
  <si>
    <t>BEING PAYMENT FOR THE SUPPLY OF CLEANSING MATERIALS</t>
  </si>
  <si>
    <t>BEING PAYMENT FOR TH SUPPLY OF DIESEL</t>
  </si>
  <si>
    <t>BEING PAYMENT FOR THE SUPPLY OF PRINTED SATIONERY TO PGH NAKURU</t>
  </si>
  <si>
    <t>637823/63824</t>
  </si>
  <si>
    <t>BEING PAYMENT FOR THE SUPPLY OF ANC BOOKLETS(M&amp;C)</t>
  </si>
  <si>
    <t>KIWINJA SOLUTIONS</t>
  </si>
  <si>
    <t>BEING PAYMNET FOR FULL DAY CONFERENCE PACKAGE</t>
  </si>
  <si>
    <t>LIMAH E.A LIMITED</t>
  </si>
  <si>
    <t>LUMISA RELIABLE SERVICES LIMITED</t>
  </si>
  <si>
    <t xml:space="preserve"> ARISE N MOVE LIMITED</t>
  </si>
  <si>
    <t>10815/10821</t>
  </si>
  <si>
    <t xml:space="preserve"> BEAJOS CONSTRUCTION LIMITED</t>
  </si>
  <si>
    <t>BEING PAYMENT FOR THE PROPOSED CONSTRUCTION OF BONDENI METERNITY WALKWAY TO WARD</t>
  </si>
  <si>
    <t xml:space="preserve"> KEMSA</t>
  </si>
  <si>
    <t xml:space="preserve"> KENYA SCHOOL OF GOVERNMENT</t>
  </si>
  <si>
    <t xml:space="preserve">PAYMENT TO TRAINING FEES </t>
  </si>
  <si>
    <t>BEING PAYMENT FOR THE SUPPLY OF LABOLATORY ITEMS</t>
  </si>
  <si>
    <t xml:space="preserve"> MITHORI ENTERPRISES LIMITED</t>
  </si>
  <si>
    <t xml:space="preserve">BEING PAYMENT FOR THE PROPOSED WATER CONNECTION AND PURCHASE OF WATER TANK AT KIWAMU DISPENSARY IN DUNDORI WARD </t>
  </si>
  <si>
    <t>MEDASIL SURGICAL LIMITED</t>
  </si>
  <si>
    <t>BEING PAYMENT FOR MAINTENANCE OF MEDICAL  EQUIPMENT AND DENTAL EQUIPMENTS</t>
  </si>
  <si>
    <t xml:space="preserve">Piping of oxygen plant to Margaret Kenyatta Mother Baby Oxygen Plant </t>
  </si>
  <si>
    <t>09262</t>
  </si>
  <si>
    <t>09258</t>
  </si>
  <si>
    <t>BEING PAYMENT FOR THE SUPPLY OF LABORATORY REAGENTS</t>
  </si>
  <si>
    <t>09211</t>
  </si>
  <si>
    <t>BEING PAYMENT FOR NON-PHARMACEUTICALS SUPPLIED</t>
  </si>
  <si>
    <t>MEDSERV AFRICA LIMITED</t>
  </si>
  <si>
    <t>BEING PAYMENT FOR THE SUPPLY OF PRINTING DOCUMENTS</t>
  </si>
  <si>
    <t xml:space="preserve">MISSION FOR ESSENTIAL DRUGS </t>
  </si>
  <si>
    <t>BEING PAYMENT FOR THE SUPPLY OF MEDICAL DRUGS TO PGH NAKURU</t>
  </si>
  <si>
    <t>MITHORI ENTERPRISES</t>
  </si>
  <si>
    <t>58218/58217/58219/58220/58222/58221/58223/58224/58225/58226/58243/58245/64454</t>
  </si>
  <si>
    <t>BEING PAYMENT FOR THE SUPPLY OF FOOD STUFFS TO KAPKURES HEALTH CENTRE</t>
  </si>
  <si>
    <t>MOSES AMBUNDO MUKOKHO</t>
  </si>
  <si>
    <t>BEING PAYMENT FOR THE SUPPLY OF NEWSPAPERS MAY2024</t>
  </si>
  <si>
    <t>BEING PAYMENT FOR THE SUPPLY OF DAILY NATION AND THE STANDARD NEWSPAPERS FOR THE MONTH OF APRIL,2024</t>
  </si>
  <si>
    <t>Supply of Non pharms</t>
  </si>
  <si>
    <t>SUPPLY OF GREEN LINEN</t>
  </si>
  <si>
    <t>NANROTS CONTRACTORS AND GENERAL MERCHANTS</t>
  </si>
  <si>
    <t>NDUNGLEEH GENERAL PRINTERS AND SUPPLIES LIMITED</t>
  </si>
  <si>
    <t>BEING PAYMENT OF NHIF DEDUCTIONS FOR THE VARIOUS SUB COUNTY HOSPITALS FOR THE MONTH OF MARCH 2024</t>
  </si>
  <si>
    <t>BEING PAYMNET OF NHIF DEDUCTIONS FOR THE MONTH OF FEBRUARY 2024</t>
  </si>
  <si>
    <t>BEING PAYMENT OF NHIF DEDUCTIONS FOR THE VARIOUS SUB COUNTY HOSPITALS FOR THE MONTH OF FEBRUARY 2024</t>
  </si>
  <si>
    <t>BEING PAYMENT OF NHIF DEDUCTION FOR THE MONTH OF MAY 2024</t>
  </si>
  <si>
    <t>BEING PAYMENT OF NHIF DEDUCTIONS FOR THE MONTH OF OCTOBER 2023</t>
  </si>
  <si>
    <t xml:space="preserve">BEING PAYMENT  FOR THE REGISTRATION OF NHIF CARDS TO VULNERABLES IN NAKRU WEST SUB-COUNTY, RHONDA WARD </t>
  </si>
  <si>
    <t>BEING PAYMENT FOR THE REGISTRATION OF NHIF CARDS TO VULNERABLES IN NAIVAHA SUB COUNTY, OLKARIA WARD</t>
  </si>
  <si>
    <t>NIMKIM VENTURES LTD</t>
  </si>
  <si>
    <t>NJELILY</t>
  </si>
  <si>
    <t>NSSF</t>
  </si>
  <si>
    <t>BEING PAYMENT OF NSSF DEDUCTIONS FOR THE MONTH OF MARCH 2024</t>
  </si>
  <si>
    <t>BEING PAYMENT OF PAYEE DEDUCTIONS  FOR VARIOUS SUB COUNTIES THE MONTH OF MARCH 2024</t>
  </si>
  <si>
    <t>BEING PAYMENT OF NSSF DEDUCTIOS FOR THE VARIOUS SUB COUNTY HOSPITALS FOR THE MONTH OF FEBRUARY 2024</t>
  </si>
  <si>
    <t>BEING PAYMENT OF NSSF DEDUCTIONS FOR THE MONTH OF AUGUST 2023</t>
  </si>
  <si>
    <t>BEING PAYMENT OF NSSF DEDUCTIONS FOR THE MONTH OFMAY 2024</t>
  </si>
  <si>
    <t>BEING PAYMENT OF NSSF DEDUCTIONS FOR THE MONTH OF MAY 2024</t>
  </si>
  <si>
    <t>BEING PAYMENT OF NSSF DEDUCTIONS FOR THE MONTH OF FEBRUARY 2024</t>
  </si>
  <si>
    <t>BEING PAYMENT OF NSSF DEDUCTIONS FOR THE MONTH OF OCTOBER 2023</t>
  </si>
  <si>
    <t>OISUUN INVESTMENT LIMITED</t>
  </si>
  <si>
    <t>BEING PAYMENT FOR THE PROPOSED CONSTRUCTION WORKS AT LOMOLO DISPENSARY AT SOIN</t>
  </si>
  <si>
    <t>SUPPLY OF NON PHARMS PPEs</t>
  </si>
  <si>
    <t xml:space="preserve">PANORAMA HOTEL </t>
  </si>
  <si>
    <t>SUPPLY OF CONFERENCE PACKAGE IN NAIVASHA AWP</t>
  </si>
  <si>
    <t>BEING PAYMENT OF PAYEE DEDUCTIONS  FOR THE MONTH OF MARCH 2024</t>
  </si>
  <si>
    <t>BEING PAYMENT OF PAYEE DEDUCTIONS FOR THE MONTH OF JUNE OF MAY 2024</t>
  </si>
  <si>
    <t>BEING PAYMENT OF PAYEE DEDUCTIONS FOR THE MONTH OF MAY 2024</t>
  </si>
  <si>
    <t>BEING PAYMENT OF PAYEE DEDUCTIONS FOR THE MONTH OF OCTOBER 2023</t>
  </si>
  <si>
    <t>PHASCOS BUILDERS LIMITED</t>
  </si>
  <si>
    <t>BEING PAYMENT FOR THE SUPPLY OF NON-PHARMS</t>
  </si>
  <si>
    <t>PHEMILLS ENTERPRISE</t>
  </si>
  <si>
    <t>PLANET EVENTS</t>
  </si>
  <si>
    <t>catering services at CECM and COMS offices</t>
  </si>
  <si>
    <t>PLUTOCRAT VENTURES LIMITED</t>
  </si>
  <si>
    <t>00488</t>
  </si>
  <si>
    <t>RAYETU BUSINESS SOLUTIONS</t>
  </si>
  <si>
    <t>BEING PAYMENT FOR TWO RADIO TALK SHOWS ON CERVICAL CANCER</t>
  </si>
  <si>
    <t>RELIABLE COMMUNICATIONS</t>
  </si>
  <si>
    <t xml:space="preserve">BEING PAYMENT FOR TWO TV INTERVIEWS </t>
  </si>
  <si>
    <t>RUNISAR ENTERPRISES LIMITED</t>
  </si>
  <si>
    <t xml:space="preserve">BEING PAYMENT FOR THE SUPPLY OF AIRTIME </t>
  </si>
  <si>
    <t>SAMCOM SUPPLIERS</t>
  </si>
  <si>
    <t xml:space="preserve">BEING PAYMENT FOR THE SUPPLY OF STATIONERIES </t>
  </si>
  <si>
    <t>BEING PAYMENT FOR THE SUPPLY AND DELIVERY OF GENERAL OFFICE STATIONARIES</t>
  </si>
  <si>
    <t>BEING PAYMENT FOR THE SUPPLY OF FOOD STUFF TO PGH NAKURU</t>
  </si>
  <si>
    <t xml:space="preserve">BEING PAYMENT FOR THE MAINTENANCE OF MOTOR VEHICLES </t>
  </si>
  <si>
    <t>13314/13315</t>
  </si>
  <si>
    <t>BEING PAYMENT FOR THE SERVICING AND MAINTENANCE OF MOTOR VEHICLES AS PER THE ATTACHED LPOS/INVOICES</t>
  </si>
  <si>
    <t>TACJAY GENERAL SUPPLIES</t>
  </si>
  <si>
    <t>10611/12/13/14/15</t>
  </si>
  <si>
    <t>63888/63893/63894/63891/63886/63865/63867/63870/63872</t>
  </si>
  <si>
    <t>TRANSEND VENTURES LIMITED</t>
  </si>
  <si>
    <t>638885/63887/63889/63892/63895/63864/63866/63869/</t>
  </si>
  <si>
    <t>BEING PAYMENT FOR THE SUPPLYING OF BED SPREADS, THEATRE MATERIALS MACKINTOSH TO PGH</t>
  </si>
  <si>
    <t>TRANSMEDIC HEALTHCARE LIMITED</t>
  </si>
  <si>
    <t>TRUE AXIS</t>
  </si>
  <si>
    <t>63578/63577</t>
  </si>
  <si>
    <t>BEING PAYMENT FOR THE SUPPLY OF PSYCHIARY ,RIPPLE AND STANADARD MATTRESS</t>
  </si>
  <si>
    <t>VINSIR LIMITED</t>
  </si>
  <si>
    <t>VIVO ENERGY</t>
  </si>
  <si>
    <t>BEING PAYMENT FOR THE SUPPLY AND DELIVERY OF FUEL TO PGH</t>
  </si>
  <si>
    <t>WACKPLY TECH</t>
  </si>
  <si>
    <t xml:space="preserve">WANGARIRA SMART ESTBALISHMENT </t>
  </si>
  <si>
    <t xml:space="preserve">BEING PAYMENT FOR THE SUPPLY OF BANNERS </t>
  </si>
  <si>
    <t>BEING PAYMENT FOR THE SUPPLY OF ADVERTISING CATALOGUE</t>
  </si>
  <si>
    <t>WORKSMAN INTERNATIONAL CO.LTD</t>
  </si>
  <si>
    <t>CENANE ENTERPRISES</t>
  </si>
  <si>
    <t>GENERICS AFRICA LIMITED</t>
  </si>
  <si>
    <t>HEWA TELE LIMITED</t>
  </si>
  <si>
    <t>JOSH MARK INVESTMENTS LIMITED</t>
  </si>
  <si>
    <t>RUNISAR ENTERPRISES</t>
  </si>
  <si>
    <t>Alto Chesslink Investment</t>
  </si>
  <si>
    <t>ARISE N MOVE</t>
  </si>
  <si>
    <t>BACKPHARM LIMITED</t>
  </si>
  <si>
    <t>BERAWIN GENERAL SUPPLIES</t>
  </si>
  <si>
    <t>CARECON</t>
  </si>
  <si>
    <t>CIDER COLLECTION LIMITED</t>
  </si>
  <si>
    <t>CLARION SOLUTIONS</t>
  </si>
  <si>
    <t>COMMITTED MOVERS</t>
  </si>
  <si>
    <t>Daima- Swift Suppliers</t>
  </si>
  <si>
    <t>DEBRA LIMITED</t>
  </si>
  <si>
    <t>DENKEN BUILDING AND CONSTRUCTION LIMITED</t>
  </si>
  <si>
    <t>FITC DISPENSARY</t>
  </si>
  <si>
    <t>FRISA GENERAL MERCHANTS</t>
  </si>
  <si>
    <t>GITHIRIGA DISPENSARY</t>
  </si>
  <si>
    <t>GITURA DISPENSARY</t>
  </si>
  <si>
    <t>GLOBO POINT VENTURES</t>
  </si>
  <si>
    <t>GSU DISPENSARY</t>
  </si>
  <si>
    <t>GSU DISPENSARY (KABARAK)</t>
  </si>
  <si>
    <t>HOLSAN HOLDINGS LIMITED</t>
  </si>
  <si>
    <t>HYPERMART VENTURES</t>
  </si>
  <si>
    <t>ICHUNGA AFRICA MARCHANGTS</t>
  </si>
  <si>
    <t>ICPAK</t>
  </si>
  <si>
    <t>IGWAMITI DISPENSARY</t>
  </si>
  <si>
    <t>INDUSTRIAL AREA DISPENSARY</t>
  </si>
  <si>
    <t>INFINATE LOGIC SOLUTIONS</t>
  </si>
  <si>
    <t>INGOBOR DISPENSARY</t>
  </si>
  <si>
    <t>JEMACH LIMITED</t>
  </si>
  <si>
    <t>KENYA INSTITUTE OF HIGHWAYS AND BUILDING
TECHNOLOGY</t>
  </si>
  <si>
    <t>KENYA POWER AND LIGHTING CO.</t>
  </si>
  <si>
    <t xml:space="preserve">LANSPHERE </t>
  </si>
  <si>
    <t>LELAINA HOLDINGS</t>
  </si>
  <si>
    <t>LEMYNA WORKS CO LTD</t>
  </si>
  <si>
    <t>LORENZ MEDICAL SUPPLIES</t>
  </si>
  <si>
    <t>MAJESTYCOMPUCARE LTD</t>
  </si>
  <si>
    <t>MEDICX ENTERPRISES</t>
  </si>
  <si>
    <t>MOSES AMBUNDO</t>
  </si>
  <si>
    <t>MUTARAKWA DISPENSARY(MOLO)</t>
  </si>
  <si>
    <t>MWANGATE DISPENSARY</t>
  </si>
  <si>
    <t>NAKURU AGRICULTURAL TRAINING CENTRE</t>
  </si>
  <si>
    <t>NAKURU COUNTY REVENUE MOBILIZATION IMPREST</t>
  </si>
  <si>
    <t>NAKURU RIFT PRESS LEAD</t>
  </si>
  <si>
    <t>NAKURU WATER AND SANITATION COMPANY</t>
  </si>
  <si>
    <t>NANROTS CONTRACTORS</t>
  </si>
  <si>
    <t>NATASH LIMITED</t>
  </si>
  <si>
    <t xml:space="preserve">NATE TECH </t>
  </si>
  <si>
    <t>NEGRIBS COMPANY LIMITED</t>
  </si>
  <si>
    <t>PANAROMA PARK HOTEL</t>
  </si>
  <si>
    <t>PETUNIA ENTERPRISE LIMITED</t>
  </si>
  <si>
    <t>PEZINA ENTERPRISES</t>
  </si>
  <si>
    <t>POE BOY COMPANY</t>
  </si>
  <si>
    <t>RUWALUWA ENTERPRISES</t>
  </si>
  <si>
    <t>SAMUES MERCHANTS</t>
  </si>
  <si>
    <t>SOFIA TRAVELS AN CARGO
LTD</t>
  </si>
  <si>
    <t>SPACECHASE COMPANY LIMITED</t>
  </si>
  <si>
    <t>SPARKEY BAXTER LIMITED</t>
  </si>
  <si>
    <t>SWITCH GLOBAL</t>
  </si>
  <si>
    <t>TEQMAVE CONSTRUCTION</t>
  </si>
  <si>
    <t>VINSIR VENTURES</t>
  </si>
  <si>
    <t>WINGBIRD ENTERPRISES</t>
  </si>
  <si>
    <t>WORKSMAN INTERNATIONAL</t>
  </si>
  <si>
    <t>ERUC AFRICA LIMITED</t>
  </si>
  <si>
    <t>NJEESY QUEENS ENTERPRISES LIMITED</t>
  </si>
  <si>
    <t>Grand total</t>
  </si>
  <si>
    <t>Crater enterprises &amp; supplies ltd</t>
  </si>
  <si>
    <t>Supply and delivery of staff shirts with county logo and departmental colours.</t>
  </si>
  <si>
    <t>05.06.2023</t>
  </si>
  <si>
    <t>Supply of Fuel for the Department</t>
  </si>
  <si>
    <t>PROMAX GENERAL SUPPLIERS</t>
  </si>
  <si>
    <t>06.06.2023</t>
  </si>
  <si>
    <t>Supply and delivery of tyres for the department</t>
  </si>
  <si>
    <t>GLOSEC SECURITY</t>
  </si>
  <si>
    <t>Offering Security Services at ATC</t>
  </si>
  <si>
    <t>NAIVASHA WATER SEWERAGE AND SANITATION COMPANY</t>
  </si>
  <si>
    <t>supply of water to naivasha</t>
  </si>
  <si>
    <t>O6978</t>
  </si>
  <si>
    <t>Repair of two patrol boats and three 40 horse power Yamaha out board engines for lake naivasha</t>
  </si>
  <si>
    <t>O6961</t>
  </si>
  <si>
    <t xml:space="preserve"> Repair ,Service and maintenance of motor vehicle for the department</t>
  </si>
  <si>
    <t>O6983</t>
  </si>
  <si>
    <t>Starlights precision limited</t>
  </si>
  <si>
    <t>supply and delivery of tryres and maintenance of free battery</t>
  </si>
  <si>
    <t>INCOME TAX PAYEE ACCOUNT</t>
  </si>
  <si>
    <t>Provision of security services for ATC for the month of April,May and June 2024</t>
  </si>
  <si>
    <t>17.11.2023</t>
  </si>
  <si>
    <t xml:space="preserve">Supply and delivery of cleaning materials and disinfectants </t>
  </si>
  <si>
    <t>OBED IN THE WORLD ADVENTURES</t>
  </si>
  <si>
    <t>O4300</t>
  </si>
  <si>
    <t>23.10.2023</t>
  </si>
  <si>
    <t>Return ticket for officers to Mombasa on 16th and 20th October 2023</t>
  </si>
  <si>
    <t>AGRICULTURAL TRAINING CENTRE</t>
  </si>
  <si>
    <t xml:space="preserve">Postal Corporation Of Kenya </t>
  </si>
  <si>
    <t>Being Payment For Postal Service</t>
  </si>
  <si>
    <t>Kenya School Of Government-Baringo</t>
  </si>
  <si>
    <t>Being Payment For Training Of Staff In Agriculture</t>
  </si>
  <si>
    <t>Tea Land Auto Parts &amp; Garage</t>
  </si>
  <si>
    <t>Being Payment For Services And Repair Of Motor Vehicles</t>
  </si>
  <si>
    <t>2012/2013</t>
  </si>
  <si>
    <t>Rafiki Engeneering Works Ltd</t>
  </si>
  <si>
    <t xml:space="preserve">Jog General Contractors And Supplies </t>
  </si>
  <si>
    <t>Supreme Solutions &amp; General Supplies</t>
  </si>
  <si>
    <t>2011/2012</t>
  </si>
  <si>
    <t>Roney Stationers</t>
  </si>
  <si>
    <t>Autojets Motors</t>
  </si>
  <si>
    <t>Jokika Fish Farm</t>
  </si>
  <si>
    <t>Caroline Jerono Kiplagat</t>
  </si>
  <si>
    <t/>
  </si>
  <si>
    <t>Shem Stephen Letitoya</t>
  </si>
  <si>
    <t>Kajhan Quick Service</t>
  </si>
  <si>
    <t>Tawakal Auto Garage</t>
  </si>
  <si>
    <t>Phillip Mwangi Riiri</t>
  </si>
  <si>
    <t>Lake Naivasha Panorama Park</t>
  </si>
  <si>
    <t>Jogla Enterprises</t>
  </si>
  <si>
    <t>Committed Movers</t>
  </si>
  <si>
    <t>Being Payment For Fuel For The Department</t>
  </si>
  <si>
    <t>Stelo Tech</t>
  </si>
  <si>
    <t>Being Payment For Computer Services</t>
  </si>
  <si>
    <t>Stega Security Services Ltd.</t>
  </si>
  <si>
    <t>Being Payment For Provision Of Security Services</t>
  </si>
  <si>
    <t>Glosec Services Ltd</t>
  </si>
  <si>
    <t>Nosco Enterprises</t>
  </si>
  <si>
    <t>Weafric Ltd.</t>
  </si>
  <si>
    <t xml:space="preserve">The Agricultural Society Of Kenya </t>
  </si>
  <si>
    <t>Being Payment For Hire Of Ground For Agricultural Show</t>
  </si>
  <si>
    <t>Sunem Enterprises Ltd</t>
  </si>
  <si>
    <t xml:space="preserve">Panorama Park Hotel </t>
  </si>
  <si>
    <t>Being Payment For Catering Services For The Department</t>
  </si>
  <si>
    <t>Heritage Resort Limited</t>
  </si>
  <si>
    <t>Equity Bank(Casual Wages For May)</t>
  </si>
  <si>
    <t>Being Payment For The Casual For The Department</t>
  </si>
  <si>
    <t>Kenya Commercial Bank</t>
  </si>
  <si>
    <t>Nakuru Water (Nawasco)</t>
  </si>
  <si>
    <t>Being Payment For Water Bills For The Department</t>
  </si>
  <si>
    <t>Naivasha Water (Naivawasco)</t>
  </si>
  <si>
    <t>Hylise Hotel</t>
  </si>
  <si>
    <t>Provision Of Full Day Conference Facilities On 4Th March,2023</t>
  </si>
  <si>
    <t>Provision Of Full Day Conference Facilities On 8Th June,2023</t>
  </si>
  <si>
    <t>Nakuru atc</t>
  </si>
  <si>
    <t>Surban Engineering Works</t>
  </si>
  <si>
    <t>30.05.2023</t>
  </si>
  <si>
    <t xml:space="preserve">Proposed completion of Tebeswet,Saptet,Kapkwen,Taachasis </t>
  </si>
  <si>
    <t>Willpo limited</t>
  </si>
  <si>
    <t>Supply and delivery of boat and engine to olkaria ward.</t>
  </si>
  <si>
    <t>Macknox Contractors</t>
  </si>
  <si>
    <t>Proposed completion of gilgil slaughter house</t>
  </si>
  <si>
    <t>SERVICE FOR KBR 801U</t>
  </si>
  <si>
    <t>2% Withholding Tax - KALEE LIMITED - FIN270623S7 /</t>
  </si>
  <si>
    <t>2% Withholding Tax - PRINT OPTIONS LIMITED - FIN2363102 /</t>
  </si>
  <si>
    <t xml:space="preserve"> </t>
  </si>
  <si>
    <t>2% Withholding Tax - CAPABUIL LIMITED - FIN23670 /</t>
  </si>
  <si>
    <t>2% Withholding Tax - CAPABUIL LIMITED - FIN23671 /</t>
  </si>
  <si>
    <t>2% Withholding Tax - CAPABUIL LIMITED - FIN23672 /</t>
  </si>
  <si>
    <t>2% Withholding Tax - CAPABUIL LIMITED - FIN23673 /</t>
  </si>
  <si>
    <t>2% Withholding Tax - CAPABUIL LIMITED - FIN23674 /</t>
  </si>
  <si>
    <t>2% Withholding Tax - JOSSOL</t>
  </si>
  <si>
    <t>2% Withholding Tax - Marimaya Investments Limited - FIN270623S3 /</t>
  </si>
  <si>
    <t>PRINT OPTIONS LIMITED</t>
  </si>
  <si>
    <t>28/03/2024</t>
  </si>
  <si>
    <t>SUPPLY OF ASSORTED ACCOUNTABLE DOCUMENTS.</t>
  </si>
  <si>
    <t>BEING PAYMENT TO GOVERNMENT PRINTERS FOR PURCHASE OF ASSORTED ACCOUNTING DOCUMENTS INCLUDING PERMIT TO MOVE CATTLE (300BKS) &amp; CERTIFICATE TO TRANSPORT (300 BKS) AS PER PROFORMA CRB 0001098  LPO NO. 51827</t>
  </si>
  <si>
    <t>ROYAL MEDIA SERVICES LTD</t>
  </si>
  <si>
    <t>27/02/2024</t>
  </si>
  <si>
    <t>PAYMENT FOR LIVE COVERAGE ON THE LAUNCH &amp; DISSEMINATION OF CIDP 2023-2027</t>
  </si>
  <si>
    <t>BEING PAYMENT FOR SUPPLY AND DELIVERY OF OFFICE STATIONERY( ONE PIECE, TONER 26A AND THREE PIECES OF TONER 80A).</t>
  </si>
  <si>
    <t>AGRICULTURAL TRAINING CENTRE - NAKU</t>
  </si>
  <si>
    <t>22/07/2022</t>
  </si>
  <si>
    <t>FULL DAY CONFERENCE WORKSHOP ON CIDP</t>
  </si>
  <si>
    <t>19/01/2024</t>
  </si>
  <si>
    <t>PAYMENT FOR HALF PAGE ADVERT ON CRSP 2024 &amp; MTEF BUDGET 24/25</t>
  </si>
  <si>
    <t>Taigon Enterprises Limited</t>
  </si>
  <si>
    <t>BEING PAYMENT FOR SUPPLY AND DELIVERY OF EXTERNAL HARD DISK 2TB 4 NO LPO NO 69388</t>
  </si>
  <si>
    <t>BEING PAYMENT TO BLESSED ONE LTD FOR THE SUPPLY OF EXECUTIVE WATER BASED INK PEN, TONER 80A, FELT MARKER PENS INV NO. 189, LPO NO. 69442</t>
  </si>
  <si>
    <t>ELZASS ENTERPRISES</t>
  </si>
  <si>
    <t>BEING PAYMENT TO ELZASS ENTERPRISES FOR THE SUPPLY AND DELIVERY OF BRANDED ENVELOPES A4, SHARP POINTED BIRO PENS, SPRING FILES, PRINTING PAPER INV NO. 051, LPO NO. 69401</t>
  </si>
  <si>
    <t>69446 69424 69417</t>
  </si>
  <si>
    <t>31/05/2024 30/05/2024 30/05/2024</t>
  </si>
  <si>
    <t>15/05/2024</t>
  </si>
  <si>
    <t>PAYMENT FOR A FULL DAY CONFERENCE FACILITY</t>
  </si>
  <si>
    <t>27/05/2024</t>
  </si>
  <si>
    <t>SANEL LOUNGE</t>
  </si>
  <si>
    <t>14/04/2024</t>
  </si>
  <si>
    <t>22/05/2024</t>
  </si>
  <si>
    <t>SUPPLY AND DELIVERY OF A PRINTER</t>
  </si>
  <si>
    <t>SUPPLY AND DELIVERY OF 3 PRINTERS AND 1 WATER DISPENSER</t>
  </si>
  <si>
    <t>24/05/2024</t>
  </si>
  <si>
    <t>SUPPLY AND DELIVERY OF MICROWAVE AND WATER DISPENSER</t>
  </si>
  <si>
    <t>26/04/2024</t>
  </si>
  <si>
    <t>SUPPLY AND DELIVERY OF PRINTERS</t>
  </si>
  <si>
    <t>69448 69432 69433 69423</t>
  </si>
  <si>
    <t>27/05/2024 29/05/2024 30/05/2024</t>
  </si>
  <si>
    <t>MARGARET WANJIKU MACHARIA</t>
  </si>
  <si>
    <t>2012-2013</t>
  </si>
  <si>
    <t>SUPPLY OF TREE SEEDLINGS(NDUNDORI WARD)</t>
  </si>
  <si>
    <t>JOHN MAINA MWANGI</t>
  </si>
  <si>
    <t>SUPPLY OF TREE SEEDLINGS(NGATA WARD)</t>
  </si>
  <si>
    <t>KAHUTI SELF HELP GROUP(JOSEPH N KARIUKI)</t>
  </si>
  <si>
    <t>SUPPLY OF TREE SEEDLINGS(SUBUKIA WARD)</t>
  </si>
  <si>
    <t>KAHUTI SELF HELP GROUP</t>
  </si>
  <si>
    <t>SUPPLY OF TREE SEEDLINGS(NDUNGIRI KIRIMA WARD)</t>
  </si>
  <si>
    <t>ALBERT OCHIENG</t>
  </si>
  <si>
    <t>SUPPLY OF TREE SEEDLINGS (GILGIL WARD)</t>
  </si>
  <si>
    <t xml:space="preserve">LUCID INTERNATIONAL </t>
  </si>
  <si>
    <t>SUPPLY OF CLEANING MATERIALS</t>
  </si>
  <si>
    <t>LANDSPRING ENTERPRICES</t>
  </si>
  <si>
    <t>SUPPLY OF BIN CARDS</t>
  </si>
  <si>
    <t>2% Withholding Tax - GRASIMA GENERAL MERCHANTS LIMITED - FINDEV2361205 /</t>
  </si>
  <si>
    <t>2% Withholding Tax - FAST CHOICE LIMITED - FINDEV27062303 /</t>
  </si>
  <si>
    <t>Withholding Tax - Midfair Computer Systems Limited - FINDEV27062304 /</t>
  </si>
  <si>
    <t>3% Withholding Tax - KORIMAM ENTERPRISES LIMITED - FINDEV2361203 /</t>
  </si>
  <si>
    <t>2% Withholding Tax - KAMUMU  AUTO DEALERS - FIN270623S4 /</t>
  </si>
  <si>
    <t>2% Withholding Tax - NATION MEDIA GROUP LIMITED - FIN260623003 /</t>
  </si>
  <si>
    <t>2% Withholding Tax - CMC MOTORS</t>
  </si>
  <si>
    <t>2% Withholding Tax - The Gem Hotel Limited - FIN270623S5 /</t>
  </si>
  <si>
    <t>INSTITUTE OF CERTIFIED PUBLIC ACCOUNTANT</t>
  </si>
  <si>
    <t>ANNUAL SUBSCRIPTION FEES FOR ELIZABETH NGALA REG. NO 19642 FOR THE YEAR 2024</t>
  </si>
  <si>
    <t>Withholding Tax - RUBIS ENERGY KENYA PLC - FIN236330 /</t>
  </si>
  <si>
    <t>FULL DAY CONFERENCE FOR 14 PAX</t>
  </si>
  <si>
    <t>EAGLE PALACE HOTEL LIMITED</t>
  </si>
  <si>
    <t>FULL DAY CONFERENCE FACILITY FOR 11 PAX FOR ONE DAY AND FULL DAY CONFERENCE FACILITY FOR 10 PAX FOR THREE DAYS.</t>
  </si>
  <si>
    <t>1/8 PAGE ADVERT FOR VACANT POSITION OF AUDIT COMMITTEE</t>
  </si>
  <si>
    <t>FULL BOARD PACKAGE FOR  20 PAX FOR TWO DAYS FOR CBEF WORKSHOP</t>
  </si>
  <si>
    <t>FULL DAY CONFERENCE FROM 25TH - 29TH OCT 2021 FOR AUDIT COMMITTEE</t>
  </si>
  <si>
    <t>FULL BOARD PACKAGE FOR 40PAX FROM 5TH-6TH APRIL 2022</t>
  </si>
  <si>
    <t>NICHOLAS OTIENO OKOTH C/O PRIME LINE SURVEY</t>
  </si>
  <si>
    <t>Survey of market plots at Ewat,Kanyotu,Polepole and Ngecha</t>
  </si>
  <si>
    <t>HARVANAH ENTERPRISES</t>
  </si>
  <si>
    <t>PUBLICIZING OF THE 100% WAIVER OF PENALTIES ON OUTSTANDING PROPERTY TAX WITHIN THE 11 SUB COUNTIES</t>
  </si>
  <si>
    <t>COLLECTION AFRICA LIMITED</t>
  </si>
  <si>
    <t>REVENUE DEBT COLLECTION JAN 2022</t>
  </si>
  <si>
    <t>REVENUE DEBT COLLECTION JUNE 2022</t>
  </si>
  <si>
    <t>RIVERBANK SOLUTIONS LTD</t>
  </si>
  <si>
    <t>ADMINISTRATION COST FOR REVENUE COLLECTION</t>
  </si>
  <si>
    <t>DATA CLAVE</t>
  </si>
  <si>
    <t>DATA ANALYTICS TRAINING</t>
  </si>
  <si>
    <t>EASTERN AND SOUTHERN AFRICAN MANAGEMENT INSTITUTE</t>
  </si>
  <si>
    <t>BEING PAYMENT OF TRAINING FEES ON INTEGRATED FINANCIAL MANAGEMENT INFORMATION SYSTEM INFORMATION PROGRAMME FOR VIOLET CHACHA IN ARUSHA, TANZANIA ESAMI HQ FROM 18TH - 29TH NOVEMBER, 2024 AS PER INVOICE NO.70302 AND LSO NO. 16821.</t>
  </si>
  <si>
    <t>Kiemo Holdings Limited</t>
  </si>
  <si>
    <t>BEING PAYMENT FOR THE SUPPLY AND DELIVERY OF HEAVY DUTY MOPPERS AND HARD BROOMS AS PER INVOICE No.006 AND LPO No. 73721</t>
  </si>
  <si>
    <t>BEING PAYMENT FOR THE SUPPLY AND DELIVERY OF CLEANING MATERIALS AND DETERGENTS AS PER INVOICE No.035 AND LPO No.73722</t>
  </si>
  <si>
    <t>SOFT PROVIDER COMPANY LIMITED</t>
  </si>
  <si>
    <t>BEING PAYMENT FOR THE SUPPLY AND DELIVERY OF OFFICE STATIONERY AS PER INVOICE No.019 AND LPO NO.76665</t>
  </si>
  <si>
    <t>Jossol Enterprises Limited</t>
  </si>
  <si>
    <t>BEING PAYMENT FOR THE SUPPLY AND DELIVERY OF 1No. SONY PXW-Z VIDEO CAMERA S/N:7901417 AS PER INVOICE NUMBER 601 &amp; LPO NUMBER 2432</t>
  </si>
  <si>
    <t>BEING PAYMENT FOR THE SUPPLY AND DELIVERY OF GENERAL OFFICE SUPPLIES AS PER LPO NO: 64804 AND INVOICE NO: 107.</t>
  </si>
  <si>
    <t>BEING PAYMENT TO HILL COURT RESORT AND SPA LTD FOR A FULL DAY CONFERENCE PACKAGE FOR 80 PAX ON 5TH MARCH 2025 TO TRAIN ACCOUNTING, PROCUREMENT OFFICERS &amp; HAUS TO ENHANCE THEIR SKILLS WITH CURRENT PROC/MT POLICIES LSO NO. 11218 INV NO. 2331</t>
  </si>
  <si>
    <t>Majesty Compucare Limited</t>
  </si>
  <si>
    <t>BEING PAYMENT FOR PURCHASE AND DELIVERY OF BOX FILES STANDARD, BRANDED ENVELOPES AND PRINTING PAPERS AS PER LPO NO 76677 INVOICE NO 2073</t>
  </si>
  <si>
    <t>BEING PAYMENT FOR PURCHASE AND DELIVERY OF BRANDED ENVELOPES, PAPER CLIPS, PRINTING PAPERS, SHARP POINTED BIROS, SPRING FILES, AND TONNERS AS PER LPO NO 76681 INVOICE NO 102</t>
  </si>
  <si>
    <t>BEING PAYMENT FOR PURCHASE AND DELIVERY OF FELT MARKER PENS AND TONNER CARTRIDGES AS PER LPO NO 76678 INVOICE NO 231</t>
  </si>
  <si>
    <t>BEING PAYMENT  AAR INSURANCE COMPANY FOR MEDICAL INSURANCE.</t>
  </si>
  <si>
    <t>FIRST ASSURANCE COMPANY LIMITED</t>
  </si>
  <si>
    <t>BEING PAYMENT FOR THE SUPPLY AND DELIVERY OF OFFICE STATIONERIES(SISAL TWIN, STAMP INK, STAPLE PINS &amp; THUMB TACH) AS PER LPO NO:78453 AND INVOICE NO: 075.</t>
  </si>
  <si>
    <t>BEING PAYMENT FOR THE SUPPLY AND DELIVERY OF TONERS(36A) AS PER LPO NO: 75494 AND INVOICE NO:016.</t>
  </si>
  <si>
    <t>BEING PAYMENT FOR THE SUPPLY AND DELIVERY OF OFFICE STATIONERIES(PENCILS,HIGHLIGHTERS,SCISSORS, STAPLERS, PAGE MARKERS) AND TONERS(30A &amp; 59A) AS PER LPO NO: 75494 AND INVOICE NO:016.</t>
  </si>
  <si>
    <t>76695/96, 75495, 75477, 78452</t>
  </si>
  <si>
    <t>BEING PAYMENT TO BLESSED ONE CO. LTD FOR THE SUPPLY AND DELIVERY OF ASSORTED OFFICE STATIONERY  FOR FINANCE AS PER INV NO. 234, LPO NO. 76695/96, INV NO. 239 LPO NO. 75495, INV NO. 240 LPO NO. 75477, INV NO. 241 LPO NO. 78452</t>
  </si>
  <si>
    <t>75497 &amp; 78451</t>
  </si>
  <si>
    <t>BEING PAYMENT TO MAJESTY COMPUCARE FOR THE SUPPLY AND DELIVERY OF ASSORTED OFFICE STATIONERY  FOR YOUTH AS PER INV NO. 2149, LPO NO. 75497 &amp;  INV NO. 2150 LPO NO. 78451.</t>
  </si>
  <si>
    <t>77005, 77004</t>
  </si>
  <si>
    <t>BEING PAYMENT FOR THE SUPPLY AND DELIVERY OF ACCOUNTABLE DOCUMENTS(PLAIN STICKERS, RECEIPT FORMS, STICKERS,BILLING FORMS,LPOs IMPREST WARRANTS) AS PER LPOs NO: 77005, 77004AND INVOICEs NO: 05064, 05063.</t>
  </si>
  <si>
    <t>78455, 75499</t>
  </si>
  <si>
    <t>BEING PAYMENT TO ELZASS ENTERPRISES FOR THE SUPPLY AND DELIVERY OF ASSORTED OFFICE STATIONERY  FOR PSB AS PER INV NO. 115, LPO NO. 78455  &amp; YOUTH AS PER INV NO. 116 LPO NO. 75499.</t>
  </si>
  <si>
    <t>BHOGALS GARAGE LIMITED</t>
  </si>
  <si>
    <t>11230, 11229, 11233,11232, 11234</t>
  </si>
  <si>
    <t>BEING PAYMENT FOR SERVICE RENDERED TO MOTOR VEHICLES 32CG170A, 32CG238A AND PURCHASE OF SPARE PARTS AS PER LSOs NO: 11230, 11229, 11233,11232, 11234 AND INVOICEs NO: 1055669,1055670,1056286,1056284.</t>
  </si>
  <si>
    <t>PEKLIN PROPERTY INVESTMENT LTD</t>
  </si>
  <si>
    <t>11240, 11221</t>
  </si>
  <si>
    <t>BEING PAYMENT FOR 19 PAX  DURING THE 10 DAYS FOR HYPERION TRAINING AND UPLOADING OF ORIGINAL BUDGET ESTIMATES FOR THE FY 2025/2026 AS FROM 5TH TO 16TH MAY 2025 @4,000 EACH AS PER LPOs NO:11240, 11221 AND INVOICE NO: 589604</t>
  </si>
  <si>
    <t>Vicmark Hotels And Lodges Limited</t>
  </si>
  <si>
    <t>BEING PAYMENT FOR 19 PAX  DURING THE 10 DAYS FOR HYPERION TRAINING AND UPLOADING OF ORIGINAL BUDGET ESTIMATES FOR THE FY 2025/2026 AS FROM 5TH TO 16TH MAY 2025 @4,000 EACH AS PER LPO NO:11240 AND INVOICE NO: 589604</t>
  </si>
  <si>
    <t>BEING PAYMENT SUPPLY OF FULL DAY CONFERENCE FACILITY FOR BUDGET COMMITTEE FOR 45 PAX  ON 17TH JUNE 2025 @ 3500 LSO NO 11235 AND INV. TNBH/0625/009</t>
  </si>
  <si>
    <t>11219, 11239</t>
  </si>
  <si>
    <t>BEING PAYMENT FOR AN ADVERT FOR 40 SECONDS ON 24TH TO 2ND MAY 2024 (1 WEEK) FOR WAIVERS LSO NO 11220 INV. NO 2581 AND ADVERT FOR NEWSPAPER LSO 11219 INV 1215 LSO 11239 INV 80152614</t>
  </si>
  <si>
    <t>Mantha Limited</t>
  </si>
  <si>
    <t>BEING PAYMENT FOR THE SUPPLY AND DELIVERY OF TYRES(195/70/15, 195/15C, 225/75/R15 AND 225/75/15) AS PER LPO NO: 73734 AND INVOICE NO: 033.</t>
  </si>
  <si>
    <t>ATHIRI GENERAL SUPPLIERS</t>
  </si>
  <si>
    <t>BEING PAYMENT FOR THE SUPPLY AND DELIVERY OF TYRES(195/14C) AS PER LPO NO: 73735 AND INVOICE NO: 431.</t>
  </si>
  <si>
    <t>CHIBON SUPPLIES LIMITED</t>
  </si>
  <si>
    <t>BEING PAYMENT FOR THE SUPPLY AND DELIVERY OF TYRES(265/70/16, 245/70/R16, 245/70/R16) AS PER LPO NO: 73733 AND INVOICE NO: 131.</t>
  </si>
  <si>
    <t>77002,  77003</t>
  </si>
  <si>
    <t>BEING PAYMENT FOR THE SUPPLY AND DELIVERY OF ACCOUNTABLE DOCUMENTS(PLAIN STICKERS &amp; RECEIPT FORMS AND STICKERS) AS PER LPOs NO: 77002,77003 AND INVOICEs NO: 05054, 05055.</t>
  </si>
  <si>
    <t>Withholding Tax - Nimkim Ventures - FINREC2532301 /</t>
  </si>
  <si>
    <t>Withholding Tax - Blessed One Company Ltd - FINREC2532302 /</t>
  </si>
  <si>
    <t>Withholding Tax - Em Hech Investments Limited - FINREC2503018 /</t>
  </si>
  <si>
    <t>Withholding Tax - Waneri Limited - FINREC2504163 /</t>
  </si>
  <si>
    <t>RUTH MUENI MUASYA</t>
  </si>
  <si>
    <t>STEPHEN IRIBE NJOGU</t>
  </si>
  <si>
    <t>BEING FACILITATION TOWARDS THE FY 2024/2025 M&amp;E FIELD SURVEY SCHEDULED BETWEEN 13TH &amp; 21ST MAY, 2025.</t>
  </si>
  <si>
    <t>ROSELYNE CHERUTO</t>
  </si>
  <si>
    <t>STEVE MWANGI MUHUYU</t>
  </si>
  <si>
    <t>EDITH NJERI NDUNGU</t>
  </si>
  <si>
    <t>ABEL CHEGE MUNGAI</t>
  </si>
  <si>
    <t>JAMES KATIWA</t>
  </si>
  <si>
    <t>BEING PAYMENT OF DAILY SUBSISTENCE ALLOWANCE FOR CARRYING OUT A PHYSICAL VERIFICATION EXERCISE FOR OBSOLETE MOVABLE ASSETS FOR DISPOSAL PURPOSES BETWEEN 6TH FEB TO 7TH MARCH 2025.</t>
  </si>
  <si>
    <t>ELIJAH MOGOI OMAMBIA</t>
  </si>
  <si>
    <t>SAMUEL ISABOKE MWARACHE</t>
  </si>
  <si>
    <t>BEATRICE WAIRIMU NDIHO</t>
  </si>
  <si>
    <t>BEING DAILY SUBSISTENCE ALLOWANCE  WHILE ATTENDING THE FINANCIAL REPORTING FORUM FOR LEVEL FOUR AND FIVE PUBLIC HOSPITAL ACCOUNTANTS IN NAIVASHA FROM MAY 12TH-16TH, 2025 AT SAWELA LODGE.</t>
  </si>
  <si>
    <t>COLLINS NYAGANCHA ONGESA</t>
  </si>
  <si>
    <t>MOSES KIPLAGAT KORIR</t>
  </si>
  <si>
    <t>JOHN NJOROGE NDIRANGU</t>
  </si>
  <si>
    <t>BEING PAYMENT OF DAILY SUBSISTENCE ALLOWANCE FOR THE DEVELPOPMENT OF DEPARTMENTAL STRATEGIC PLAN OF(2024-2029)CONSULTATIVE WORKSHOP FROM 10TH T0 14TH SEPTEMBER 2024 AT NAIVASHA</t>
  </si>
  <si>
    <t>COUNCIL OF GOVERNORS</t>
  </si>
  <si>
    <t>BEING PAYMENT OF ALLOWANCES FOR CARRYING OUT AN AUDIT EXERCISE ON COUNTY PROJECTS IMPLEMENTATION IN NAIVASHA AND KURESOI SOUTH SUB-CONTIES BETWEEN 1ST AND 30TH APRIL 2025.</t>
  </si>
  <si>
    <t>CATHERINE NJOKI KAHACHO</t>
  </si>
  <si>
    <t>ALPHAMY CONSTRUCTION LIMITED</t>
  </si>
  <si>
    <t>PAYMENT OF CONSTRUCTION OF ONE BLOCK OF PIT TOILET AT CHANDELA PRIMARY SCHOOL</t>
  </si>
  <si>
    <t>DANMARK ENTERPRISES</t>
  </si>
  <si>
    <t>CONSTRUCTION OF ONE CLASSROOM AT MONA SEC SCHOOL</t>
  </si>
  <si>
    <t>REMTA COMPANY LIMITED</t>
  </si>
  <si>
    <t>CONSTRUCTION OF ONE CLASSROOM AT TAYARI PRIMARY SCHOOL(PHASE I)</t>
  </si>
  <si>
    <t>CONSTRUCTION OF CLASSROOM AT TAYARI PRIMARY SCHOOL(PHASE II)</t>
  </si>
  <si>
    <t>REMTA COMPANY LTD</t>
  </si>
  <si>
    <t>CONSTRUCTION OF MODERN TOILETS AT MOLO MARKET</t>
  </si>
  <si>
    <t>ROYAL WAKULIMA LIMITED</t>
  </si>
  <si>
    <t>REHABILITATION OF SLAUGHTER HOUSE</t>
  </si>
  <si>
    <t>ROYAL WAKULIMA LTD</t>
  </si>
  <si>
    <t>CONSTRUCTION OF ONE CLASSROOM AT ST.BRENDAN SEC SCHOOL</t>
  </si>
  <si>
    <t>COMPLITION OF CHIEFS OFFICE AT SIRIKWA FARM</t>
  </si>
  <si>
    <t>CONSTRUCTION OF ONE CLASSROOM AT SACHAGWAN SEC SCHOOL</t>
  </si>
  <si>
    <t>CONSTRUCTION OF ONE CLASSROOM AT SULGWITA SEC SCHOOL</t>
  </si>
  <si>
    <t>STASHA CONSTRUCTION CO.LTD</t>
  </si>
  <si>
    <t>REPAIRING AND CONCRETING FLOORS AT LAKEVIEW PRIMARY SCHOOL</t>
  </si>
  <si>
    <t>TRIVET CONSTRUCTION AND GENERAL SUPPLIES LIMITED</t>
  </si>
  <si>
    <t>CONSTRUCTION OF CLASSROOMS AT TARAKWET PRIMARY SCHOOL</t>
  </si>
  <si>
    <t>CONSTRUCTION OF CLASSROOMS AT ELBURGON P.C.E.A SECONDARY SCHOOL ELBURGON WARD MOLO SUB-COUNTY</t>
  </si>
  <si>
    <t>WILMA DUET LIMITED</t>
  </si>
  <si>
    <t>KORIMAM ENTERPRISES LIMITED</t>
  </si>
  <si>
    <t>BEING PAYMENT FOR PROPOSED REFURBISHMENT OF DIRECTORATE OF SCM OFFICES AT PUBLIC WORKS.</t>
  </si>
  <si>
    <t>ETHAM CONSOLIDATED LIMITED</t>
  </si>
  <si>
    <t>RENOVATION OF OLD TOWN HALL OFFICES REVENUE SECTION</t>
  </si>
  <si>
    <t>COMMISSIONER OF INCOME TAX</t>
  </si>
  <si>
    <t>3% Withholding Tax - Dame Group Africa Limited - FINDEV27062302 /</t>
  </si>
  <si>
    <t>3% Withholding Tax - SOLFERINO INVESTMENTS LIMITED - FINDEV236229 /</t>
  </si>
  <si>
    <t>3% Withholding Tax - DAKUKI CONSTRUCTION COMPANY LTD - FINDEV236228 /</t>
  </si>
  <si>
    <t>2% Withholding Tax - Dame Group Africa Limited - FINDEV27062302 /</t>
  </si>
  <si>
    <t>2% Withholding Tax - SOLFERINO INVESTMENTS LIMITED - FINDEV236229 /</t>
  </si>
  <si>
    <t>2% Withholding Tax - DAKUKI CONSTRUCTION COMPANY LTD - FINDEV236228 /</t>
  </si>
  <si>
    <t>REVENUE DEBT COLLECTION MARCH 2022</t>
  </si>
  <si>
    <t>3% Withholding Tax - MOURICE JUMAH OKUMU AND ASSOCIATES - FINDEV2211508 /</t>
  </si>
  <si>
    <t>3% Withholding Tax - SO MADIALO AND CO ADVOCATES - FINDEV2211511 /</t>
  </si>
  <si>
    <t>3% Withholding Tax - OBURA MBECHE AND COMPANY ADVOCATES - FINDEV2211505 /</t>
  </si>
  <si>
    <t>3% Withholding Tax - MUNENE CHEGE AND COMPANY ADVOCATES - FINDEV2211504 /</t>
  </si>
  <si>
    <t>3% Withholding Tax - MUKITE MUSANGI AND COMPANY ADVOCATES - FINDEV2211507 /</t>
  </si>
  <si>
    <t>DFIT RESEARCH &amp; CONSULTING LIMITED</t>
  </si>
  <si>
    <t>MAINTENANCE, SUPPORT AND UPGRADING OF IRCMS FOR THE PERIOD 1ST APRIL 2024 TO 30TH APRIL 2024</t>
  </si>
  <si>
    <t>KENYA POWER AND LIGHTING</t>
  </si>
  <si>
    <t>KPLC BILLS</t>
  </si>
  <si>
    <t>KEMEJA ENTERPRISES LIMITED</t>
  </si>
  <si>
    <t>Withholding Tax - KEMEJA ENTERPRISES LIMITED - FINDEV246403 /</t>
  </si>
  <si>
    <t>MAK PERFORMANCE SYSTEM</t>
  </si>
  <si>
    <t>2011-2012</t>
  </si>
  <si>
    <t>PAYMENT OF DRAIN AND CULVERT CLEANING ALONG NAKURU TEACHERS PRIMARY AND WAMAGATA ROADS</t>
  </si>
  <si>
    <t>GRADING AND GRAVEL PATCHING OF ACCESS ROADS(NDIMU ESTATE)</t>
  </si>
  <si>
    <t>S.K NAKURU ELECTRICAL SALES AND SUPPLIES</t>
  </si>
  <si>
    <t xml:space="preserve">05773 </t>
  </si>
  <si>
    <t>COMPLETION OF EQUIPPING BOREHOLE(SOLAI WARD)</t>
  </si>
  <si>
    <t>PAYMENT FOR RENOVATION OF SOCIAL HALL</t>
  </si>
  <si>
    <t>MAINTANCE, SUPPORT AND UPGRADING REVENUE MAGT SYSTEM INV 26</t>
  </si>
  <si>
    <t>MAINTANCE, SUPPORT AND UPGRADING REVENUE MAGT SYSTEM INV 28</t>
  </si>
  <si>
    <t>MAINTANCE, SUPPORT AND UPGRADING REVENUE MAGT SYSTEM INV 30</t>
  </si>
  <si>
    <t>06524</t>
  </si>
  <si>
    <t>MAINTANCE, SUPPORT AND UPGRADING REVENUE MAGT SYSTEM INV 32</t>
  </si>
  <si>
    <t>LAPTRUST PENSION TRUST</t>
  </si>
  <si>
    <t>BEING THE PAYMET OF PARTIAL PAYMENT TO M/S LAPTRUST FOR OUTSTANDING BALANCE AS PER ATTATCHED SCHEDULE</t>
  </si>
  <si>
    <t>BEING THE PAYMENT TO KRA FOR OUTSTANDING BALANCE</t>
  </si>
  <si>
    <t>Jagir Singh Contractors</t>
  </si>
  <si>
    <t>BEING PAYMENT OF PROPOSED TREASURY BUILDING FOR COUNTY GOVERNMENT CONTRACT NO. CGN/ONT/FIN/02/2020-2021 PAYMENT CERTIFICATE NO 27.</t>
  </si>
  <si>
    <t>BEING PAYMENT IN RESPECT OF THE 28TH PAYMENT CERTIFICATE FOR THE CONSTRUCTION OF THE PROPOSED TREASURY BUILDING FOR THE COUNTY GOVERNMENT OF NAKURU TENDER NO. CGN/ONT/FIN/02/2020-2021</t>
  </si>
  <si>
    <t>TADAMA SUPPLIERS</t>
  </si>
  <si>
    <t>2018/2019</t>
  </si>
  <si>
    <t>GENERAL OFFICE SUPPLIES</t>
  </si>
  <si>
    <t>Being payment for the supply and delivery of office stationery</t>
  </si>
  <si>
    <t>BLENMAW INVESTMENT LTD</t>
  </si>
  <si>
    <t>LANSCA INVESTMENT LTD</t>
  </si>
  <si>
    <t>BONTANA HOTEL</t>
  </si>
  <si>
    <t>Being payment for offering catering and conferencing services</t>
  </si>
  <si>
    <t>PROMAX SUPPLIES</t>
  </si>
  <si>
    <t>BEING PAYMENT FOR THE SUPPLY OF TYRES</t>
  </si>
  <si>
    <t>DOUBLE E ENTERPRISES</t>
  </si>
  <si>
    <t>HIRE OF TENTS,CHAIRS,PA SYSTEM</t>
  </si>
  <si>
    <t>AUTOMATED INVESTMENT</t>
  </si>
  <si>
    <t>SUPPLY OF TENTS AND CHAIRS</t>
  </si>
  <si>
    <t>FOREIGN TRAVEL</t>
  </si>
  <si>
    <t>BEING PAYMENT FOR AIRTICKETING SERVICES</t>
  </si>
  <si>
    <t>TONNER STORES</t>
  </si>
  <si>
    <t>DONATIONS</t>
  </si>
  <si>
    <t>SUPPLY OF FOODSTUFF FOR DONATIONS</t>
  </si>
  <si>
    <t>Being payment for offering garage services to the county</t>
  </si>
  <si>
    <t>Being payment for the supply of assorted stationary</t>
  </si>
  <si>
    <t>Poe Boy Services Limited</t>
  </si>
  <si>
    <t>Being payment for offering garage services</t>
  </si>
  <si>
    <t>Being payment for office general supplies</t>
  </si>
  <si>
    <t>ADVERTS AND AWARENESS</t>
  </si>
  <si>
    <t>Being payment for adverts and awareness and publicity</t>
  </si>
  <si>
    <t>Being payment for the supply of dry food stuffs for donations</t>
  </si>
  <si>
    <t>MAINTENANCE OF COMPUTERS</t>
  </si>
  <si>
    <t>Being payment for the supply of new ICT equipment</t>
  </si>
  <si>
    <t>VICTORY TRADING COMPANY</t>
  </si>
  <si>
    <t>Being payment for he supply and delivery of furniture</t>
  </si>
  <si>
    <t>POE BOY</t>
  </si>
  <si>
    <t>LOSUNG SUPPLIERS</t>
  </si>
  <si>
    <t>MUCROZ LIMITED</t>
  </si>
  <si>
    <t>SUPPLY OF FURNITURE TO EXECUTIVE OFFICE</t>
  </si>
  <si>
    <t>GREENSTEAD</t>
  </si>
  <si>
    <t>BOARDS,COMMITTEES,CONFERENCES AND SEMINARS</t>
  </si>
  <si>
    <t>CONFERENCE FACILITIES</t>
  </si>
  <si>
    <t>INFINATE LOGIC</t>
  </si>
  <si>
    <t>MAINTENANCE EXPENSES-MOTOR VEHICLES</t>
  </si>
  <si>
    <t>5760/3549</t>
  </si>
  <si>
    <t>MAINTAINANCE OF M/VEHICLES</t>
  </si>
  <si>
    <t>POE BOY COMPANY LIMITED</t>
  </si>
  <si>
    <t>31/10/2022</t>
  </si>
  <si>
    <t>MAINTAINANCE OF M/VEHICLES 32CG 035A</t>
  </si>
  <si>
    <t>KINGS &amp; QUEENS SUPPLIES</t>
  </si>
  <si>
    <t>57311-57315</t>
  </si>
  <si>
    <t>27.03.23</t>
  </si>
  <si>
    <t>SUPPLY OF STATIONARIES</t>
  </si>
  <si>
    <t>LAKE NAIVASHA CRESCENT CAMP</t>
  </si>
  <si>
    <t>ALPS HOTEL NAKURU</t>
  </si>
  <si>
    <t>24/10/2022</t>
  </si>
  <si>
    <t>23/2/2023</t>
  </si>
  <si>
    <t>THE NEST BOUTIQUE HOTEL NAIVASHA</t>
  </si>
  <si>
    <t>17/01/2022</t>
  </si>
  <si>
    <t>27/01/2022</t>
  </si>
  <si>
    <t>16/01/2023</t>
  </si>
  <si>
    <t>HYLISE HOTEL NAIVASHA</t>
  </si>
  <si>
    <t xml:space="preserve">EAGLE PALACE </t>
  </si>
  <si>
    <t>19/12/2022</t>
  </si>
  <si>
    <t>27/10/2021</t>
  </si>
  <si>
    <t>8926/8931/8936</t>
  </si>
  <si>
    <t>15/5/5023</t>
  </si>
  <si>
    <t>NATE-TECH TRADERS</t>
  </si>
  <si>
    <t>SUPPLY OF GOS</t>
  </si>
  <si>
    <t>NAKURU WATER SANITATION SERVICES COMPANY LIMITED</t>
  </si>
  <si>
    <t>WATER AND SEWERAGE CHARGES</t>
  </si>
  <si>
    <t>29.04.2024</t>
  </si>
  <si>
    <t>UTILITY SERVICES</t>
  </si>
  <si>
    <t>DORSHAQ LIMITED</t>
  </si>
  <si>
    <t>SUPPLY OF MOTOR VEHICLES TYRES</t>
  </si>
  <si>
    <t>INFINATE LOGIC BUSINESS SOLUTIONS LIMITED</t>
  </si>
  <si>
    <t>09937</t>
  </si>
  <si>
    <t>20/06/2024</t>
  </si>
  <si>
    <t>NAIVASHA WATER  SEWERAGE AND SANITATION COMPANY</t>
  </si>
  <si>
    <t>09947/09948/09946</t>
  </si>
  <si>
    <t>25/04/2024</t>
  </si>
  <si>
    <t>SANITARY AND CLEANING MATERIALS</t>
  </si>
  <si>
    <t>18/06/2024</t>
  </si>
  <si>
    <t>13/5/2024</t>
  </si>
  <si>
    <t>13/05/2024</t>
  </si>
  <si>
    <t>MARIMAYA INVESTMENTS LIMITED</t>
  </si>
  <si>
    <t>28/09/2023</t>
  </si>
  <si>
    <t>SUPPLY OF DONATIONS</t>
  </si>
  <si>
    <t>CONFERENCE SERVICES</t>
  </si>
  <si>
    <t>09999</t>
  </si>
  <si>
    <t>WORKSMAN INTERNATIONAL CO. LTD</t>
  </si>
  <si>
    <t>30/05/2024</t>
  </si>
  <si>
    <t>SUPPLY OF DONATION ITEMS</t>
  </si>
  <si>
    <t>28/05/2024</t>
  </si>
  <si>
    <t>HARUN GAKURU WAWERU</t>
  </si>
  <si>
    <t>SOFIA TRAVEL AND CARGO SERVICES</t>
  </si>
  <si>
    <t>TRAVEL COSTS (AIRLINES, BUS, RAILWAY, MILEAGE ALLOWANCES, ETC.)</t>
  </si>
  <si>
    <t>PROVISION OF AIR TICKETS</t>
  </si>
  <si>
    <t>IDEAL SOUND ENTERTAINMENT</t>
  </si>
  <si>
    <t>TRADE SHOWS AND EXHIBITIONS</t>
  </si>
  <si>
    <t>PROVISION OF ROAD SHOW EQUIPMENT</t>
  </si>
  <si>
    <t>MANTAH LIMITED</t>
  </si>
  <si>
    <t>SUPPY OF REDIAL TYRES</t>
  </si>
  <si>
    <t>KLACCIQAL INTERNATIONAL</t>
  </si>
  <si>
    <t>19/04/2024</t>
  </si>
  <si>
    <t>KENYA INSTITUTE OF SUPPLIES MANAGEMENT</t>
  </si>
  <si>
    <t>TRAINING EXPENSES-OTHER(BUD)</t>
  </si>
  <si>
    <t>TRAINING SERVICES</t>
  </si>
  <si>
    <t>25/06/2024</t>
  </si>
  <si>
    <t>09997</t>
  </si>
  <si>
    <t>18/04/2024</t>
  </si>
  <si>
    <t>MAINTENANCE OF BUILDINGS-NON RESIDENTIAL</t>
  </si>
  <si>
    <t>09986</t>
  </si>
  <si>
    <t>PARTITIONING OF PAYROLL OFFICE</t>
  </si>
  <si>
    <t>RICOM LOGISTICS LIMITED</t>
  </si>
  <si>
    <t>CONSULTANCY SERVICES</t>
  </si>
  <si>
    <t>03910</t>
  </si>
  <si>
    <t>31/03/2021</t>
  </si>
  <si>
    <t>DEVELOPMENT OF SERVICE CHARTER</t>
  </si>
  <si>
    <t>SUPPLY AND DELIVERY OF REDIAL TYRES</t>
  </si>
  <si>
    <t>09985</t>
  </si>
  <si>
    <t>PARTITIONING OF HUMAN RESOURCE OFFICE</t>
  </si>
  <si>
    <t>ROCHE TERRE INVESTMENTS LIMITED</t>
  </si>
  <si>
    <t>03912</t>
  </si>
  <si>
    <t>CHIEF FIRE OFFICERS ASSOCIATION</t>
  </si>
  <si>
    <t>09956</t>
  </si>
  <si>
    <t>24/10/23</t>
  </si>
  <si>
    <t>13/06/2024</t>
  </si>
  <si>
    <t>12406/12414</t>
  </si>
  <si>
    <t>17/06/2024</t>
  </si>
  <si>
    <t>LOSUNG SUPPLIERS LIMITED</t>
  </si>
  <si>
    <t>12407/12408/12409/12410/12411/12412/12413</t>
  </si>
  <si>
    <t>17/05/2024</t>
  </si>
  <si>
    <t>SUNEM ENTERPRISES LIMITED</t>
  </si>
  <si>
    <t>62422/23/24</t>
  </si>
  <si>
    <t>SUPPLY AND DELIVERY OF REDIAL TYRES AND CAR BATTERIES</t>
  </si>
  <si>
    <t>SPLINCOR COMPANY LIMITED</t>
  </si>
  <si>
    <t>OTHER FUELS(WOOD</t>
  </si>
  <si>
    <t>16/11/2023</t>
  </si>
  <si>
    <t>SUPPLY AND DELIVERY OF BULF LPG GAS</t>
  </si>
  <si>
    <t>INFINATE LOGIC BUSINESS SOLUTIONS LTD</t>
  </si>
  <si>
    <t>FAIRDEAL FURNITURE LIMITED</t>
  </si>
  <si>
    <t>PURCHASE OF OTHER OFFICE EQUIPMENT</t>
  </si>
  <si>
    <t>62402/62403/62412/62411/62409/62408/62410/62414/62413</t>
  </si>
  <si>
    <t>SUPPLY AND DELIVERY OF OFFICE FURNITURE</t>
  </si>
  <si>
    <t>SURGIBONE SUPPLIES</t>
  </si>
  <si>
    <t>Genaral office supplies</t>
  </si>
  <si>
    <t>39259</t>
  </si>
  <si>
    <t>General office supply</t>
  </si>
  <si>
    <t>Maintenance expenses- motorvehicles</t>
  </si>
  <si>
    <t>07803</t>
  </si>
  <si>
    <t>Servicing of motovehicle GKB 778F Mitsubishi D/CAB</t>
  </si>
  <si>
    <t>Maintenance of office furniture and equipment</t>
  </si>
  <si>
    <t>39213</t>
  </si>
  <si>
    <t>supply of I pc Mortise lock HNTL and 2pcs Mortise lock MMT</t>
  </si>
  <si>
    <t>MADINI WATER</t>
  </si>
  <si>
    <t>Delivery  of 20 LTR bottled  mimeral water to the department.</t>
  </si>
  <si>
    <t>AFRICAN TOUCH SAFARIS LTD</t>
  </si>
  <si>
    <t>Accomodation- Domestic travel</t>
  </si>
  <si>
    <t>01646</t>
  </si>
  <si>
    <t>Being payment of Booking of Return Air ticket for CEC-LHPP to attend Consultative M,eeting between H.E the Governor and the members of Nakuru County Assembly from 23rd-26th January, 2022 in Reef Hotel in Mombasa.</t>
  </si>
  <si>
    <t>MADINA WATER</t>
  </si>
  <si>
    <t>39260</t>
  </si>
  <si>
    <t>GLOBO POINT VENTURE</t>
  </si>
  <si>
    <t>07802</t>
  </si>
  <si>
    <t>Servicing of motovehicle 32CG054A</t>
  </si>
  <si>
    <t>03085</t>
  </si>
  <si>
    <t>Lunch buffet for 40PAX</t>
  </si>
  <si>
    <t>A.C.K IMANI GUEST HOUSE</t>
  </si>
  <si>
    <t>Boards, committes, conferences and seminars</t>
  </si>
  <si>
    <t>07618</t>
  </si>
  <si>
    <t>Conference facilities</t>
  </si>
  <si>
    <t>Purchase of workshop tools and spares</t>
  </si>
  <si>
    <t>39204/39203</t>
  </si>
  <si>
    <t>Supply and delivery of various Workshop tools</t>
  </si>
  <si>
    <t>07801</t>
  </si>
  <si>
    <t>Servicing of motovehicle GKB 775F Mitsubishi D/CAB</t>
  </si>
  <si>
    <t>07805</t>
  </si>
  <si>
    <t>VILLA GRAZIA LUXURY HOTEL</t>
  </si>
  <si>
    <t>06811</t>
  </si>
  <si>
    <t>Accomodation</t>
  </si>
  <si>
    <t>DASUFAM LTD</t>
  </si>
  <si>
    <t>36733</t>
  </si>
  <si>
    <t>Delivery and supply of sodas, water and PA system used during Governors meeting on 8th July, 2022.</t>
  </si>
  <si>
    <t>Catering and Hall Services</t>
  </si>
  <si>
    <t>06790/06792/06789/06791</t>
  </si>
  <si>
    <t>Servicing of motor vehicles</t>
  </si>
  <si>
    <t>MARIMAYA INVESTMENTS LTD</t>
  </si>
  <si>
    <t>39208</t>
  </si>
  <si>
    <t xml:space="preserve">General office supply </t>
  </si>
  <si>
    <t>Refined fuel and lubricants for transport</t>
  </si>
  <si>
    <t>39291</t>
  </si>
  <si>
    <t>Supply and delivery of fuels ( Diesel)</t>
  </si>
  <si>
    <t>Foreign travel</t>
  </si>
  <si>
    <t>06760</t>
  </si>
  <si>
    <t>Being payment of Booking Air ticket from Nairobi to Warsaw, Poland for Sammy Munga -Administrator Lands who attended the Eleven Session of World Urban Forum(wuf110) at Katowice, Poland from 26th-30th June, 2022. Cancellation of flight for JudyLeah Gthoni Waihenya to Warsaw, Poland.</t>
  </si>
  <si>
    <t>07838/07817/07824/07815/07834/07837/07835</t>
  </si>
  <si>
    <t>Supplies and accessories for computers</t>
  </si>
  <si>
    <t>Supply and delivery of HP spectre x360 convert core I 7 16 GB 1 TB SSD WII pro Labtop and Apple IPHONE</t>
  </si>
  <si>
    <t>THE STANDARD GROUP PLC</t>
  </si>
  <si>
    <t>printing, advertising- other</t>
  </si>
  <si>
    <t>06752</t>
  </si>
  <si>
    <t>Being payment for a 2 page Suppliment on Gilgil Municipal Charter and 1000 copies of The Standard Newspaper on 7th July, 2022.</t>
  </si>
  <si>
    <t>39262/3/4</t>
  </si>
  <si>
    <t>BLESSED ONE COMPANY LTD</t>
  </si>
  <si>
    <t>39283</t>
  </si>
  <si>
    <t>Supply and delivery of stationery</t>
  </si>
  <si>
    <t>34400/34399/34393</t>
  </si>
  <si>
    <t>TRIAN SUPPLIERS</t>
  </si>
  <si>
    <t>Provision of tents, chairs, PA Adress System, Mobile toilets and parcked refreshments</t>
  </si>
  <si>
    <t>RODI OREGE &amp; CO</t>
  </si>
  <si>
    <t>Contracted professional services</t>
  </si>
  <si>
    <t>Conveyancy, legal and transfer fee for various Land purchase.</t>
  </si>
  <si>
    <t>M/S DENKEN BUILDING AND CONSTRUCTION LIMITED</t>
  </si>
  <si>
    <t>Pre-feasilbilty</t>
  </si>
  <si>
    <t>PROPOSED RENOVATIONS WORKS FOR GILGIL AND MOLO MUNICIPAL OFFICES</t>
  </si>
  <si>
    <t>FULL DAY CONFERENCE FOR 2 DAYS TO PREPARE TORS FOR LAND AND PHYSICAL PLANNING PROJECTS ON 13TH-14TH FEB,2024</t>
  </si>
  <si>
    <t>RELIABLE COMMUNICATION LTD</t>
  </si>
  <si>
    <t>KAMUMU AUTO DEALERS</t>
  </si>
  <si>
    <t>6794,6795,6813,6793,6796,6801,</t>
  </si>
  <si>
    <t>SERVICE AND REPAIRS OF VARIOUS MOTOR VEHICLES IN THE DEPARTMENTS</t>
  </si>
  <si>
    <t>SUPPLY AND DELIVERY OF HP LAPTOP CORE(1 TB),SAMSUNG GALAXY A55 AND HP LAPTOP CORE 15 (1TB)TOUCH</t>
  </si>
  <si>
    <t>CIDER COLLECTION</t>
  </si>
  <si>
    <t>Purchase of uniforms and clothing- staff</t>
  </si>
  <si>
    <t>SUPPLY CEREMONIAL SHIRTS,BRANDED SWEATERS AND OFFICIAL JACKETS</t>
  </si>
  <si>
    <t>SUPPLY OF ROLL UP BANNERS,TIE DROPS AND FLIERS</t>
  </si>
  <si>
    <t>ASTORIAN GRAND HOTEL LTD</t>
  </si>
  <si>
    <t>FULL DAY CONFERENCE FACILITIES FOR 13PAX AT 3500 FOR 10 DAYS</t>
  </si>
  <si>
    <t>Purchase of office furniture and fittings</t>
  </si>
  <si>
    <t>SUPPLY AND DELIVERY OF 2 PRINTERS ,2 WATER DISPENSERS AND 1 REFRIGERATOR</t>
  </si>
  <si>
    <t>KIEMO HOLDINGS LTD</t>
  </si>
  <si>
    <t>SUPPLY AND DELIVERY OF 2 DOZEN DUSTING TOWELS MEDIUM</t>
  </si>
  <si>
    <t>FULL DAY CONFERENCE FACILITIES DURING THE MEETING HELD ON 2ND,3RD,22ND AND 23RD AUGUST,2022</t>
  </si>
  <si>
    <t xml:space="preserve">BLESSED ONE </t>
  </si>
  <si>
    <t>SUPPLY0F TENTS AND CHAIRS</t>
  </si>
  <si>
    <t>NEGRIBS COMPANY LTD</t>
  </si>
  <si>
    <t>Sanitary and cleaning materials, supplies</t>
  </si>
  <si>
    <t>SUPPLY AND DELIVERY OF SANITARY AND CLEANING MATERIALS</t>
  </si>
  <si>
    <t>OBED IN THE WILD ADVENTURES LTD</t>
  </si>
  <si>
    <t>RETURN FLIGHT BOOKING FROM NAIROBI TO MOMBASA FOR JAMES KARIUKI,STELLA MWAURA AND JOHN KIHAGI</t>
  </si>
  <si>
    <t>CUBANGO E.A LTD</t>
  </si>
  <si>
    <t>Being payment of 10% Retention monies for Construction of ABMT Centre at Kamara Polytechnic in Rongai sub-County</t>
  </si>
  <si>
    <t>NJEKI TRANSPORTERS LTD</t>
  </si>
  <si>
    <t>Purchase of tyres for various motovehicles</t>
  </si>
  <si>
    <t>Double E. Supplies</t>
  </si>
  <si>
    <t>Hiring of Decoreted Seater Tents,dressed seats, PA system, Generator, Refreshments, Executive Portable chairs and normal portable chairs.</t>
  </si>
  <si>
    <t>Supply of Charts, Marker pens,notebooka, biro pens, photocopying papers and toner.</t>
  </si>
  <si>
    <t>Stationery</t>
  </si>
  <si>
    <t xml:space="preserve">CLOUD TWENTY SERVICES </t>
  </si>
  <si>
    <t>SUPPLY AND DELIVERY OF AUTOMATIC BLOCK MAKING MACHINE</t>
  </si>
  <si>
    <t>Genevive hotel</t>
  </si>
  <si>
    <t>Enashipai Hotel</t>
  </si>
  <si>
    <t>La Belle Inn-Naivasha</t>
  </si>
  <si>
    <t>Patmat Bookshop Ltd</t>
  </si>
  <si>
    <t>Valueline Consulting Limited</t>
  </si>
  <si>
    <t xml:space="preserve"> Valuation Consustancy services</t>
  </si>
  <si>
    <t>Rodi Orege &amp; Co Advocates</t>
  </si>
  <si>
    <t>Legal services</t>
  </si>
  <si>
    <t>Standard Chartered Bank of Kenya</t>
  </si>
  <si>
    <t>Lake Nakuru Flamingo Lodge</t>
  </si>
  <si>
    <t>Advertisement</t>
  </si>
  <si>
    <t>Service of motor vehicles</t>
  </si>
  <si>
    <t>Repair of Motovehicles</t>
  </si>
  <si>
    <t>Kamumu Auto Dealers</t>
  </si>
  <si>
    <t>Repair of Motor Vehicle</t>
  </si>
  <si>
    <t>Heritage Resort</t>
  </si>
  <si>
    <t>Bontana Hotel</t>
  </si>
  <si>
    <t>Standard Group</t>
  </si>
  <si>
    <t>PANORAMA PARK HOTEL LTD</t>
  </si>
  <si>
    <t>25PAX FULL DAY CONFERENCE FOR 3 DAYS</t>
  </si>
  <si>
    <t>30PAX FULL DAY CONFERENCE ON 30TH APRIL DURING THE REPORT WRITING ON SPECIAL ECONOMIC BUFFER ZONE</t>
  </si>
  <si>
    <t>FULL DAY CONFERENCE FACILITIES FOR 29PAX AT 3,500 FOR STAKEHOLDERS CONSULTATIVE MEETING ON OUTDOOR ADVERTISEMENT INFORMATION IN NAKURU COUNTY ON 9TH APRIL 2024</t>
  </si>
  <si>
    <t>FULL DAY CONFERENCE FACLITIES</t>
  </si>
  <si>
    <t>Michael Kuria</t>
  </si>
  <si>
    <t>Purchase of land for Mbombo ECD in Elementaita Ward.</t>
  </si>
  <si>
    <t>RODI,OREGE&amp;C0</t>
  </si>
  <si>
    <t>Survey, Valuation, Mapping And Conveyancing Cost (Ahero market 0.045ha, Maili kumi market 0.0419ha, Wanyororo market 0.0888ha, Wanyororo market 0.0878ha)</t>
  </si>
  <si>
    <t>30-5-2024</t>
  </si>
  <si>
    <t>PURCHASE OF LAND(NAKURU/ELBURGON TOWNSHIP BLOCK1/1464) BETWEEN EPHRAHIM THUMBI AND CGN(5,000,000)</t>
  </si>
  <si>
    <t>RODI,OREGE&amp;CO</t>
  </si>
  <si>
    <t>PURCHASE OF LAND (NAKURU MUNICIPALITY BLOCK29/790)BETWEEN SIMBA PAUL ERICK AND CGN(6,000,000)</t>
  </si>
  <si>
    <t>30=5=2024</t>
  </si>
  <si>
    <t>PURCHASE OF LAND(BAHATI/BAHATI BLOCK 1/4668,1/4669,1/14670)BETWEEN JANE WANGARI AND CGN(5,200,000)</t>
  </si>
  <si>
    <t>BURAHA ZENONI LTD</t>
  </si>
  <si>
    <t>C=A-B</t>
  </si>
  <si>
    <t xml:space="preserve">LAW SOCIETY OF KENYA </t>
  </si>
  <si>
    <t>PAYMENT OF SUBSCRIPTION RENEWAL</t>
  </si>
  <si>
    <t xml:space="preserve">INSTITUTE OF CERTIFIED PUBLIC ACCOUNTANTS OF KENYA  ICPAK </t>
  </si>
  <si>
    <t>PAYMENT FOR PROVISION OF TRAINING CONFERENCE</t>
  </si>
  <si>
    <t xml:space="preserve">UTALII HOTEL </t>
  </si>
  <si>
    <t>PROVISION OF CONFERENCE FACILITY FOR GILGIL MUNICIPAL BOARD WORKSHOP</t>
  </si>
  <si>
    <t xml:space="preserve">KENNEDY KARANJA NJOROGE </t>
  </si>
  <si>
    <t>BEING PAYMENT OF NIGHTOUT ALLOWANCE AND TRANSPORT REIMBURSEMENT TO OFFICERS WHILE ATTENDING KENYA YOUTH INTER - COUNTY SPORTS ASSOCIATION GAMES HELD IN KILIFI.</t>
  </si>
  <si>
    <t xml:space="preserve">BENSON KIPENJU MAINA </t>
  </si>
  <si>
    <t xml:space="preserve">PIUS MASANA KERARIO </t>
  </si>
  <si>
    <t>BEING PAYMENT OF NIGHTOUT ALLOWANCE AND TRANSPORT REIMBURSEMENT TO OFFICERS AND BOARD MEMBERS WHILE PREPARING THE MUNICIPAL STRATEGIC PLAN AND RESPONSE TO COUNTY ASSEMBLY AT COUNTY HEADQUARTERS BOARDROOM.</t>
  </si>
  <si>
    <t>JOSEPH THEURI</t>
  </si>
  <si>
    <t xml:space="preserve">FREDRICK WAMWEA NGUGI </t>
  </si>
  <si>
    <t xml:space="preserve">SIMON MWANDO NGINGA </t>
  </si>
  <si>
    <t>BEING PAYMENT FOR SUPPLY AND DELIVERY OF OFFICE STATIONARY IN THE DEPARTMENT OF ROADS, TRANSPORT AND PUBLIC WORKS</t>
  </si>
  <si>
    <t>M/S EM HECH INVESTMENTS LTD</t>
  </si>
  <si>
    <t xml:space="preserve">BEING PAYMENT FOR SUPPLY AND DELIVERY OF LAPTOPS AND MOBILE PHONES IN THE DEPARTMENT OF ROADS. </t>
  </si>
  <si>
    <t>M/S IMPROMPTU GLOBAL LTD</t>
  </si>
  <si>
    <t>SUPPLY AND DELIVERY OF REFLECTOR JACKETS FOR IMARISHA BARABARA PROGRAM</t>
  </si>
  <si>
    <t>M/S MANKUGI GENERAL SUPPLIES</t>
  </si>
  <si>
    <t>LSO '09657/'09658</t>
  </si>
  <si>
    <t xml:space="preserve">BEING PAYMENT FOR MAINTENANCE AND SERVICING OF MOTOR VEHICLE </t>
  </si>
  <si>
    <t>M/S CODREYM CONTRACTORS AND SUPPLIES</t>
  </si>
  <si>
    <t>LSO '09659</t>
  </si>
  <si>
    <t>M/S INFINATE LOGIC BUSINESS SOLUTIONS LIMITED</t>
  </si>
  <si>
    <t>LSO '09660/'09661</t>
  </si>
  <si>
    <t>BEING PAYMENT FOR SUPPLY AND DELIVERY OF NEWSPAPERS TO THE DEPARTMENT OF INFRASTRUCTURE FOR THE MONTH OF APRIL AND MAY 2024.</t>
  </si>
  <si>
    <t>M/S ARTHRIFT ENTERPRISES</t>
  </si>
  <si>
    <t>BEING PAYMENT FOR THE PURCHASE OF TYRES, BATTERIES IN THE DEPARTMENT OF ROADS</t>
  </si>
  <si>
    <t>M/S AGRICULTURAL SOCIETY OF KENYA</t>
  </si>
  <si>
    <t>LSO '09676</t>
  </si>
  <si>
    <t>BEING PAYMENT FOR PROVISION OF PRE-SHOW TICKETS,DAILY TICKETS AND TRADE RENT CHARGES</t>
  </si>
  <si>
    <t>M/S MILELE RESORT</t>
  </si>
  <si>
    <t>LSO '09674</t>
  </si>
  <si>
    <t xml:space="preserve">BEING PAYMENT FOR FULL DAY CONFERENCE ON 18/06/2024 TO 22/06/2024 FOR FIVE DAYS </t>
  </si>
  <si>
    <t>M/S FLYMAMA INVESTMENTS LIMITED</t>
  </si>
  <si>
    <t>M/S ENGINEERS BOARD OF KENYA</t>
  </si>
  <si>
    <t xml:space="preserve">BEING PAYMENT FOR 5TH ENGINEERING PARTMENRSHIPS CONVENTION 2024 FOR FOUR MEMBERS SYMON KARIUKI, JOSEPH MURAYA, RODGERS MUGAMBI AND JUDY GACHENGO FROM 7TH-10TH MAY 2014. </t>
  </si>
  <si>
    <t>M/S LOSUNG SUPPLIERS LIMITED</t>
  </si>
  <si>
    <t>LSO '09664/09666/'09668/</t>
  </si>
  <si>
    <t>BEING PAYMENT FOR MAINTENANCE AND SERVICING OF MOTOR VEHICLES</t>
  </si>
  <si>
    <t>M/S FLASH TIGER LIMITED</t>
  </si>
  <si>
    <t>BEING PAYMENT FOR INTERNET SERVICES FOR THE MONTH OF SEPTEMBER  AND OCTOBER 2023</t>
  </si>
  <si>
    <t>M/S SAFARICOM PLC</t>
  </si>
  <si>
    <t>LPO 58402</t>
  </si>
  <si>
    <t>BEING PAYMENT FOR SUPPLY OF 2NO. MOBILE PHONES</t>
  </si>
  <si>
    <t>LPO 58403</t>
  </si>
  <si>
    <t>M/S DANSUZ INVESTMENTS LTD</t>
  </si>
  <si>
    <t>DRAIN, CULVER CLEANING AND DRAIN REPAIR IN RHODA WARD NAKURU WEST SUB COUNTY</t>
  </si>
  <si>
    <t>M/S DAKUKI CONSTRUCTION COMPANY</t>
  </si>
  <si>
    <t>PROPOSED  ROUTINE MAINTENANCE AND SPOT IMPROVEMENT OF RURII IN EMEMINTAITA WARD, GILGIL SUB COUNTY</t>
  </si>
  <si>
    <t>M/S DAKES CONSTRUCTION CO. LTD</t>
  </si>
  <si>
    <t>PROPOSED ROUTINE MAINTENANCE AND SPOT IMPROVEMENT  OF ELEMENTAITA ACCESS ROADS IN MITI MINGI-KILO BRIDGE ROAD 1.5 KM</t>
  </si>
  <si>
    <t>TAXES</t>
  </si>
  <si>
    <t>M/S MYLES &amp; BILLY INVEST. LTD</t>
  </si>
  <si>
    <t>PROPOSED ROUTINE MAINTENANCE, GRADING AND MURRAMING OF HELLS GATE ACCESS ROAD IN HELLS GATE WARD IN NAIVASHA SUB COUNTY</t>
  </si>
  <si>
    <t>M/S COPY CATE ENTERPRISES</t>
  </si>
  <si>
    <t>PROPOSED SUPPLY AND DELIVERY OF ELECTRICAL MATERIALS FOR MAINTENANCE OF STREET LIGHTS IN NAKURU COUNTY.</t>
  </si>
  <si>
    <t>M/S NIKNASH INVESTMENT LTD</t>
  </si>
  <si>
    <t>PROPOSED HIRE OF EQUIPMENT IN KABAZI WARD SUBUKIA SUB COUNTY</t>
  </si>
  <si>
    <t>M/S CHEKIBOR INVESTMENT LTD</t>
  </si>
  <si>
    <t>PROPOSED GRADING AND MURRAMING OF TETA CENTER JUU SHAMBA NDOVU ROAD IN KERINGET WARD</t>
  </si>
  <si>
    <t>M/S PETRO OIL KENYA LTD</t>
  </si>
  <si>
    <t>BEING PAYMENT  FOR SUPPLY OF FUEL FOR VEHICLES AND PLANT MACHINES TO THE DEPARTMENT OF ROADS.LPO NO.58272 NAKURU COUNTY</t>
  </si>
  <si>
    <t>DAKES CONSTRUCTION COMPANY LIMITED</t>
  </si>
  <si>
    <t>DAKUKI CONSTRUCTION COMPANY LTD</t>
  </si>
  <si>
    <t>BONCA INVESTMENT LIMITED</t>
  </si>
  <si>
    <t>POPOTE VENTURES</t>
  </si>
  <si>
    <t>PROPOSED SUPPLY OF MURRAM IN LANETUMOJA WARD.</t>
  </si>
  <si>
    <t>PAUL MUNGAI</t>
  </si>
  <si>
    <t>WITHHOLDING VAT COLLECTION ACCOUNT</t>
  </si>
  <si>
    <t>EUNIA ANYONA</t>
  </si>
  <si>
    <t>PROMAX GENERAL SUPPLIES</t>
  </si>
  <si>
    <t>22.06.2022</t>
  </si>
  <si>
    <t>HUNTER REAL TIME LIMITED</t>
  </si>
  <si>
    <t>18/3/2024</t>
  </si>
  <si>
    <t xml:space="preserve">JAMII TELCOM </t>
  </si>
  <si>
    <t>17/5/2024</t>
  </si>
  <si>
    <t>17/3/2024</t>
  </si>
  <si>
    <t>WIMOS SOLUTION LIMITED</t>
  </si>
  <si>
    <t>ENSAL KENYA LTD</t>
  </si>
  <si>
    <t>SENAND SOLUTIONS</t>
  </si>
  <si>
    <t xml:space="preserve">GREAT RIFT GENERAL MERCHANT </t>
  </si>
  <si>
    <t>supply of newspapers</t>
  </si>
  <si>
    <t xml:space="preserve">AIMGROWTH VENTURE KENYA </t>
  </si>
  <si>
    <t>16/4/2024</t>
  </si>
  <si>
    <t>CLASS ASSURANCE GENERAL AGENCIES</t>
  </si>
  <si>
    <t>purchase of office furniture</t>
  </si>
  <si>
    <t>29/11/2023</t>
  </si>
  <si>
    <t>GREAT RIFT GENERAL MERCHANT</t>
  </si>
  <si>
    <t>JOSSOL ENTERPRISES LIMITED</t>
  </si>
  <si>
    <t>27/11/2023</t>
  </si>
  <si>
    <t xml:space="preserve">JOSSOL ENTERPRISES LTD </t>
  </si>
  <si>
    <t>MFI DOCUMENT SOLUTION LIMITED</t>
  </si>
  <si>
    <t>24/11/2023</t>
  </si>
  <si>
    <t>20/6/2024</t>
  </si>
  <si>
    <t>BIGGY BESHA COMPANY LTD</t>
  </si>
  <si>
    <t>27/12/2022</t>
  </si>
  <si>
    <t>SUPPLY OF ORTHOPAEDIC CHAIR</t>
  </si>
  <si>
    <t>SUPPLY AND DELIVERY OF TYRES  SIZE 265/65/17 FOR 32CG 064A, AND SIZE 265/70/16 FOR 32CG 067A</t>
  </si>
  <si>
    <t>SUPPLY AND DELIVERY OF VARIOUS SPARE PARTS FOR REPAIR OF MOTOR VEHICLES</t>
  </si>
  <si>
    <t>STEVEMORE AUTOSERVICES</t>
  </si>
  <si>
    <t>OLOIKA COUNTRY LODGE</t>
  </si>
  <si>
    <t>KENYA WILDLIFE SER.</t>
  </si>
  <si>
    <t>CATERING SERVICES AND CONFRENCING SERVICES</t>
  </si>
  <si>
    <t>CATERING AND CONFERENCE ON 9th-19th JANUARY,2024</t>
  </si>
  <si>
    <t xml:space="preserve">BONARYS SECURITY SERVICES </t>
  </si>
  <si>
    <t>PROVISION OF GUARDING SERVICES FOR THE MONTH OF JUNE,JULY,AUGUST,SEPT,OCTOBER,NOV 2022</t>
  </si>
  <si>
    <t>PROVISION OF GUARDING SERVICES FOR THE MONTH OF JUNE,JULY,AUGUST,SEPT,OCTOBER,NOV 2023</t>
  </si>
  <si>
    <t>PROVISION OF GUARDING SERVICES FOR THE MONTH OF JUNE,JULY,AUGUST,SEPT,OCTOBER,NOV 2024</t>
  </si>
  <si>
    <t xml:space="preserve">KENYA SCHOOL OF GEVERNMENT </t>
  </si>
  <si>
    <t>PAYMENT FOR TUITION AND STANDFULL BOARD ACCOMMODATION</t>
  </si>
  <si>
    <t>PAYMENT FOR EMPLOYEE AND EMPLOYER CONTRIBUTIONS FOR NSSF FOR CASUAL WORKERS FOR THE MONTH OF MAY 2024</t>
  </si>
  <si>
    <t>WATER SERVICES PROVIDERS ASSOCIATION</t>
  </si>
  <si>
    <t>membership</t>
  </si>
  <si>
    <t>24/6/2024</t>
  </si>
  <si>
    <t>PAYMENT FOR KENYA SANITATION GOVERNANCE CONFERENCE AND EXHIBITION 2024 TICKET FOR THE CECM AND CO WATER @ KSHS 15,000</t>
  </si>
  <si>
    <t xml:space="preserve">KENYA AGRICULTURAL AND LIVESTOCK RESEARCH ORGANISATION </t>
  </si>
  <si>
    <t>PROVISION OF 4 DAY FULL CONFERENCE FOR 15 PAX  AND PROJECTOR CHARGES</t>
  </si>
  <si>
    <t>construction</t>
  </si>
  <si>
    <t>Sub Total</t>
  </si>
  <si>
    <t>Recurrent Pending Bills (Goods &amp; Services) Sub Total</t>
  </si>
  <si>
    <t>CPSB</t>
  </si>
  <si>
    <t>GILGIL</t>
  </si>
  <si>
    <t>MOLO</t>
  </si>
  <si>
    <t xml:space="preserve">COSMIC BUTTERFLY </t>
  </si>
  <si>
    <t>DANIEL MBOGO NDIRITU</t>
  </si>
  <si>
    <t>BEING NIGHTOUT ALLOWANCES WHILE ON OFFICIAL DUTY ON PERFOMANCE CONTRACTING AT ALPS HOTEL NAKURU FROM 11/06/2023 TO 14/06/2023 .</t>
  </si>
  <si>
    <t xml:space="preserve">MARY KAGONYA </t>
  </si>
  <si>
    <t>LORNA MUBICHI</t>
  </si>
  <si>
    <t>JESSE LANGAT</t>
  </si>
  <si>
    <t>KENYA  REVENUE AUTHORITY</t>
  </si>
  <si>
    <t>BEING PAYMENT FOR THE REPAIR AND MAINTENANCE OF ABLUTION FACILITIES AND OFFICES AT NAIVASHA MUNICIPAL BOARD HQ AND NAIVASHA MUNICIPAL PARK</t>
  </si>
  <si>
    <t>BEING PAYMENT FOR THE SUPPLY AND DELIVERY OF 6 MOBILE PHONES</t>
  </si>
  <si>
    <t>BEING PAYMENT FOR THE PROVISION OF FULL DAY CONFERENCE FACILITY DURING WORKSHOP ON PREPARATION OF INTEGRATED DEVELOPMENT PLAN (IDEP)</t>
  </si>
  <si>
    <t>BEING PAYMENT FOR THE SUPPLY AND DELIVERY OF ASSORTED PRINTING AND BRANDING ITEMS</t>
  </si>
  <si>
    <t>BEING PAYMENT FOR THE PROVISION OF CONFERENCE FACILITY FOR NAIVASHA MUNICIPAL BOARD DURING REVIEW OF INTEGRATED DEVELOPMENT PLAN (IDEP) FROM 13TH TO 17TH MAY 2024</t>
  </si>
  <si>
    <t>BEING PAYMENT FOR THE REPAIR AND MAINTENANCE OF MOTOR VEHICLE</t>
  </si>
  <si>
    <t>05971</t>
  </si>
  <si>
    <t>BEING PAYMENT FOR THE PROVISION OF HALF DAY CONFERENCE FACILITY FOR FINANCE COMMITTEE ON 3RD JANUARY 2024</t>
  </si>
  <si>
    <t>05970</t>
  </si>
  <si>
    <t>BEING PAYMENT FOR PROVISION OF FULL DAY CONFERENCE FACILITY DURING VALUE FOR MONEY ASSESSMENT BY THE WORLD BANK TEAM ON 25TH AUGUST 2023</t>
  </si>
  <si>
    <t>05974</t>
  </si>
  <si>
    <t>BEING PAYMENT FOR THE PROVISION OF FULL DAY CONFERENCE FACILITY DURING FULL BOARD MEETING ON 19TH MARCH 2023</t>
  </si>
  <si>
    <t>05969</t>
  </si>
  <si>
    <t>BEING PAYMENT FOR PROVISION OF CONFERENCE FACILITY DURING CLOSURE MEETING OF THE BOARD BY NAIVASHA MUNICIPALITY BOARD MEMBERS ON 4TH AUGUST 2023</t>
  </si>
  <si>
    <t>BEING PAYMENT FOR THE SUPPLY AND DELIVERY OF ASSORTED REFRESHMENT DURING NAIVASHA MUNICIPAL PARK LAUNCH</t>
  </si>
  <si>
    <t>DEPARTMENT</t>
  </si>
  <si>
    <t>AMOUNT</t>
  </si>
  <si>
    <t>office supplies</t>
  </si>
  <si>
    <t>SUPPLY OF TORNERS,SPRING FILES,PRINTING PAPERS</t>
  </si>
  <si>
    <t>2022/2023 </t>
  </si>
  <si>
    <t xml:space="preserve">PAYMENT FOR SUPPLY OF TONNERS, FILES &amp; BIROS </t>
  </si>
  <si>
    <t>supply of phone</t>
  </si>
  <si>
    <t xml:space="preserve">SUPPLY AND DELIVERY OF PHONE </t>
  </si>
  <si>
    <t>SUPPLY AND DELIVERY OF MOBILE PHONE TYPE 2</t>
  </si>
  <si>
    <t>purchase of uniforms</t>
  </si>
  <si>
    <t>FITTINGS,STICHING AND DELIVERY OF BRANDED UNIFORMS &amp; PROTECTIVE GEAR</t>
  </si>
  <si>
    <t>maintenance of motor vehicles</t>
  </si>
  <si>
    <t>20/02/2024</t>
  </si>
  <si>
    <t>PAYMENT FOR SUPPLY AND DELIVERY OF BATTERIES</t>
  </si>
  <si>
    <t>purchase of computer accesories</t>
  </si>
  <si>
    <t xml:space="preserve">SUPPLY OF ICT EQUIPMENTS </t>
  </si>
  <si>
    <t>SUPPLY,DELIVERY AND INSTALLATION OF COMBUSTION OPTIMIZER &amp; EMISSIONS</t>
  </si>
  <si>
    <t>supply of photocopier</t>
  </si>
  <si>
    <t>PAYMENT FOR SUPPLY AND DELIVERY OF HP COLOUR LESSER JET PHOTOCOPIER</t>
  </si>
  <si>
    <t>supply of ict equipment</t>
  </si>
  <si>
    <t>SUPPLY AND DELIVERY OF ICT EQUIPMENT</t>
  </si>
  <si>
    <t>SUPPLY AND DELIVERY OF PHOTOCOPIER MACHINE FOR DEPARTMENT OF WEENR</t>
  </si>
  <si>
    <t>PAYMENT FOR SUPPLY AND DELIVERY OF CLEANING MATERIALS</t>
  </si>
  <si>
    <t>PAYMENT FOR SUPPLY AND DELIVERY OF TYRES AND BATTERIS</t>
  </si>
  <si>
    <t>supply of office supplies</t>
  </si>
  <si>
    <t>PAYMENT FOR SUPPLY AND DELIVERY OF NOTEBOOKS, BRANDED HAMPER BAG, TEARDROPS</t>
  </si>
  <si>
    <t>maintenance of computers</t>
  </si>
  <si>
    <t>PROVISION OF COMPUTER SERVICES</t>
  </si>
  <si>
    <t xml:space="preserve">SUPPLY AND DELIVERY OF MOTOR VEHICLES BATTERIES </t>
  </si>
  <si>
    <t>DAILY NATION E-PAPER ANNUAL SUBSCRIPTION</t>
  </si>
  <si>
    <t>SUPPLY AND DELIVERY OF FIRESTONE TYRES</t>
  </si>
  <si>
    <t>catering &amp; conferencing</t>
  </si>
  <si>
    <t>security services</t>
  </si>
  <si>
    <t>provision of internet services</t>
  </si>
  <si>
    <t>PROVISION OF INTERNET (WIFI) TO THE DEPARTMENT OF WEENR</t>
  </si>
  <si>
    <t>tuition fee</t>
  </si>
  <si>
    <t>TUITION AND FULL BOARD EXECUTIVE ACCOMODATION FOR SALOME AND JAMES</t>
  </si>
  <si>
    <t>statutory deductions</t>
  </si>
  <si>
    <t>travel</t>
  </si>
  <si>
    <t xml:space="preserve">ENG. MARGARET KINYANJUI </t>
  </si>
  <si>
    <t xml:space="preserve">DR NELSON T. MAARA </t>
  </si>
  <si>
    <t>GRACE KARANJA</t>
  </si>
  <si>
    <t>GRACE WANJIRU KARANJA</t>
  </si>
  <si>
    <t>KENNEDY MUNGAI</t>
  </si>
  <si>
    <t xml:space="preserve"> 2022/2023 </t>
  </si>
  <si>
    <t>committee allowance</t>
  </si>
  <si>
    <t>PAYMENT FOR TENDER OPENING COMMITTEE</t>
  </si>
  <si>
    <t>withholding tax</t>
  </si>
  <si>
    <t>FAMILY BANK</t>
  </si>
  <si>
    <t>COMMISSIONER OF DOMESTIC TAXES</t>
  </si>
  <si>
    <t>paye</t>
  </si>
  <si>
    <t>FLOVAN COMPANY LIMITED</t>
  </si>
  <si>
    <t>supply of tree seedlings</t>
  </si>
  <si>
    <t>PAYMENT FOR PROPOSED SUPPLY AND DELIVERY OF FRUITS AND ASSORTED TREE SEEDLINGS</t>
  </si>
  <si>
    <t>drilling of boreholes</t>
  </si>
  <si>
    <t>18/03/2024</t>
  </si>
  <si>
    <t>supply of pipes</t>
  </si>
  <si>
    <t xml:space="preserve">BENDAV COMPANY LIMITED </t>
  </si>
  <si>
    <t>piping and trenching</t>
  </si>
  <si>
    <t>20/04/2023</t>
  </si>
  <si>
    <t>PAYMENT FOR PRPOSED TRENCHING , PIPING, STORAGE AND WATER KIOSK CONSTRUCTION NAT NDASIATA</t>
  </si>
  <si>
    <t>DAKUKI CONSTRUCTION COMPANY LIMITED</t>
  </si>
  <si>
    <t>PAYMENT FOR PROPOSED INSTALLATION OF PUMPING,SOLAR PANELS,PRESSED STEEL TOWER 110M3 PLASTIC TANKS AND PIPING AT GICHEHA WATER PROJECT IN BIASHARA WARD NAIVASHA SUB COUNTY</t>
  </si>
  <si>
    <t>BOREHOLE DRILLING  AND PIPE LAYING AT KAMIRURI CHIEFS CAMP</t>
  </si>
  <si>
    <t>BEING PAYMENT FOR PROPOSED BOREHOLE DRILLING AT MANYATTA BOREHOLE IN GILGIL WARD GILGIL SUB COUNTY</t>
  </si>
  <si>
    <t>KAMUMU AUTO DEALEARS</t>
  </si>
  <si>
    <t xml:space="preserve">BEING SERVICE FOR VEHICLE KBY 355 C </t>
  </si>
  <si>
    <t>BEING SERVICE FOR VEHICLE KBY 860C</t>
  </si>
  <si>
    <t>BEING SERVICE FOR VEHICLE 32CG246A</t>
  </si>
  <si>
    <t>KIRGOT ENTERPRISE</t>
  </si>
  <si>
    <t>BEING SERVICE FOR VEHICLE 32CG248A</t>
  </si>
  <si>
    <t>BEING SERVICE FOR VEHICLE KBY 355C</t>
  </si>
  <si>
    <t>BEING MAINTENANCE FOR KBY 860C</t>
  </si>
  <si>
    <t>BEING SPARES AND REPAIR FOR VEHICLE KBY 860C</t>
  </si>
  <si>
    <t>BEING SPARES  FOR VEHICLE 32CG248A</t>
  </si>
  <si>
    <t>BEING REPAIR AND MAINTENANCE FOR 32CG246A</t>
  </si>
  <si>
    <t>ERIC NYAMBU</t>
  </si>
  <si>
    <t>BEING PAYMENT FOR ALLOWANCE WHILE IN ARUSHA FOR STUDIES AT ESAMI</t>
  </si>
  <si>
    <t>PETER RUTTO</t>
  </si>
  <si>
    <t>BEING PAYMENT FOR ALLOWANCE WHILE IN NAIVASHA AS PART OF THE SECRETARIAT</t>
  </si>
  <si>
    <t>FAITH KAMAU</t>
  </si>
  <si>
    <t xml:space="preserve">BEING 3RD PART PAYMENT FOR SUPPLY AND DELIVERY  OF 4 ROLL UP BANNERS, 20 TEAR DROP BANNERS 10,000 VALUES AND PRINCIPLES BROCHURES/FLYERS </t>
  </si>
  <si>
    <t>MANTHA LIMITED</t>
  </si>
  <si>
    <t xml:space="preserve">BEING PAYMENT FOR SUPPLY AND DELIVERY OF TYRES FOR VEHICLE REG. NO 32CG248A SIZE 225/70R/16 </t>
  </si>
  <si>
    <t xml:space="preserve">BEING SUPPLY AND DELIVERY OF TWO TYRES FOR VEHICLE REG. NO KBY 860C </t>
  </si>
  <si>
    <t>2024/2025</t>
  </si>
  <si>
    <t>INSURANCE</t>
  </si>
  <si>
    <t>BEING FINAL PAYMENT FOR PROVISION OF MEDICAL INSURANCE COVER FOR BOARD MEMBERS FOR THE PERIOD 11TH APRIL, 2024 TO 10TH APRIL, 2025  LPO 11766 INV AAR-INV-OSBCGK-240424</t>
  </si>
  <si>
    <t xml:space="preserve">BEING PAYMENT FOR  CATERING SERVICES  FOR PUBLIC SERVICE BOARD WHILE HAVING FULL BOARD  MEETING ON 4TH MARCH,2025,LSO 11831 INV #JO4i263684 </t>
  </si>
  <si>
    <t>MEDIATION TRAINING INSTITUTE INTERNATIONAL EAST AFRICA LIMITED</t>
  </si>
  <si>
    <t xml:space="preserve">BEING  TRAINING FEE FOR BOARD MEMBER PAUL MUTHANGYA FOR 5- DAY PROFFESSIONAL  MEDIATION TRAINING COURSE AT METHODIST RESORT &amp; CONFERENCE CENTRE NAIROBI FROM 5-9 MAY, 2025 </t>
  </si>
  <si>
    <t>KENYA SCHOOL OF GOVERNMENT MOMBASA</t>
  </si>
  <si>
    <t>BEING  TRAINING FEE FOR SIMON RABWET ON STRATEGIC LEADERSHIP DEVELOPMENT PROGRAM-RESIDENT EXECUTIVE ON MAY 19- JUNE27, 2025 LSO 11842 INV .OAPP-227293</t>
  </si>
  <si>
    <t>TAIGON ENTERPRISES LIMITED</t>
  </si>
  <si>
    <t xml:space="preserve">BEING PAYMENT FOR SUPPLY AND DELIVERY OF MICROSOFT OFFICE SOFTWARE 2019 AND ANTIVIRUS 2021 LPO 64787 INV 1576 </t>
  </si>
  <si>
    <t xml:space="preserve">BEING PER DIEM ALLOWANCE AND TRANSPORT COSTS WHILE IN NAIROBI ATTENDING TRAINING ON PRE RETIREMENT PLANNING AT THE KENYA SCHOOL OF GOVERNMENT, LOWER KABETE FROM 26-30 MAY, 2025 </t>
  </si>
  <si>
    <t xml:space="preserve">BEING NIGHTOUT ALLOWANCE WHILE ON OFFICIAL DUTY IN NAIROBI TO DROP OFF THE PROCUREMENT OFFICER AT THE KENYA SCHOOL OF GOVERNMENT ON 25TH MAY, 2025 </t>
  </si>
  <si>
    <t>BEING PAYMENT FEE FOR BOARD VICE CHAIR MARY YIAPAN FOR 5 DAY PROFESSIONAL MEDIATION TRAINING COURSE AT METHODIST RESORT AND CONFERENCE CENTRE NAIROBI FROM 28 JULY - 01 AUGUST, 2025</t>
  </si>
  <si>
    <t>INSTITUTE OF HUMAN RESOURCE MANAGEMENT</t>
  </si>
  <si>
    <t>BEING TRAINING FEE FOR JOYCE NDEGWA ON HIGH IMPACT LEADERSHIP SERIES TO BE HELD AT SAWELA LODGE, NAIVASHA FROM 1-4 JULY, 2025 LSO 12055 INV B40525</t>
  </si>
  <si>
    <t>BEING REPAIR OF VEHICLE KBY 860C LSO 11838 INV 296</t>
  </si>
  <si>
    <t>KAMUMU  AUTO DEALERS</t>
  </si>
  <si>
    <t>BEING MAINTENANCE AND REPAIR OF VEHICLE 32CG 248A LSO 11850/12051 INV 1199</t>
  </si>
  <si>
    <t>BEING PAYMENT FOR MAINTENANCE OF VEHICLE 32CG 246A LSO 11825 INV 010</t>
  </si>
  <si>
    <t>BEING REPAIR OF EXHAUST  ( REALIGNMENT AND SUMP GUARD WELDING) FOR VEHICLE KBY 860C LSO 11816 INV 1176</t>
  </si>
  <si>
    <t>BEING REPAIR AND MAINTENANCE OF VEHICLE 32CG 246A LSO 11796 INV 009</t>
  </si>
  <si>
    <t>BEING SERVICE FOR VEHICLE KBY 355C LSO 11804 INV 1200</t>
  </si>
  <si>
    <t>BEING SERVICE OF VEHICLE 32CG 248A LSO 11794 INV 1170</t>
  </si>
  <si>
    <t>VIRGINIAH NGINA</t>
  </si>
  <si>
    <t>CATERING SERVICES</t>
  </si>
  <si>
    <t>BEING ISSUE OF IMPREST FOR CATERING SERVICES WARRANT 35772</t>
  </si>
  <si>
    <t>BEING ISSUE OF IMPREST FOR FACILITATION DURING 5 DAY PROFESSIONAL TRAINING COURSE AT METHODISTT RESORT AND CONFERENCE CENTRE WARRANT 35775</t>
  </si>
  <si>
    <t>GERTRUDE AGER ONYANGO</t>
  </si>
  <si>
    <t>BEING ISSUE OF IMPREST FOR CATERING SERVICES WARRANT 35773</t>
  </si>
  <si>
    <t>BEING ISSUE OF IMPREST FOR FACILITATION DURING TRAINING ON HIGH IMPACT LEADERSHIP TO BE HELD FROM 1-4 JULY 2025 WARRANT 35771</t>
  </si>
  <si>
    <t>NANCY NGENA</t>
  </si>
  <si>
    <t>BEING ISSUE OF IMPREST FOR CATERING SERVICES WARRANT 35774</t>
  </si>
  <si>
    <t>BEING PAYMENT FOR MAINTENANCE OF VEHICLE KBY 860C LSO 11798 INV012</t>
  </si>
  <si>
    <t>BEING PAYMENT FOR SPARES OF VEHICLE 32CG 246A LSO 11834 INV 016</t>
  </si>
  <si>
    <t>BEING PAYMENT FOR SPARES OF VEHICLE KBY 860C LSO 11799 INV 013</t>
  </si>
  <si>
    <t>BEING PAYMENT FOR REPAIR OF VEHICLE 32CG 246A LSO 11823 INV 065</t>
  </si>
  <si>
    <t>BEING PAYMENT FOR REPAIR OF VEHICLE KBY 860C LSO 11824 INV 015</t>
  </si>
  <si>
    <t>JEDVIN INVESTMENTS LIMITED</t>
  </si>
  <si>
    <t>BEING PAYMENT FOR PRINTING OF STRATEGIC PLAN 2023-2027 LPO 64792 INV 30</t>
  </si>
  <si>
    <t>BEING ADVERTISEMENT COSTS FOR VACANT POSITIONS IN THE DEPARTMENT OF PSM TO RUN ON 21 NOVEMBER 2024 LSO 11818 INV 466233</t>
  </si>
  <si>
    <t>BEING 1ST PAYMENT ADVERTISEMENT COSTS FOR VACANT POSITIONS FOR VARIOUS DEPARTMENTS TO RUN ONN 17 DECEMBER 2024 LSO 11822 INV 494274</t>
  </si>
  <si>
    <t>BEING PAYMENT FOR SUPPLY AND DELIVERY OF NEWSPAPERS FOR THE MONTH OF JANUARY 2025 TO MARCH 2025 LPO 60239</t>
  </si>
  <si>
    <t>SAFARICOM LIMITED</t>
  </si>
  <si>
    <t>BEING PAYMENT FOR SUPPLY AND DELIVERY OF AIRTIME FOR BOARD MEMBERS AND SECRETARIAT FOR THE MONTH OF DECEMBER 2024 TO FEBRUARY 2025 LPO 64793</t>
  </si>
  <si>
    <t>BEING PAYMENT FOR REPAIR AND MAINTENANCE OF VEHICLE KBY 860C</t>
  </si>
  <si>
    <t>THE NEST BOUTIQUE</t>
  </si>
  <si>
    <t>BEING PAYMENT FOR CONFERENCE SERVICES WHILE IN NAIVASHA WHILE CARRYING OUT ANALYSIS FOR INTERVIEW RESULTS FOLLOWING PROMOTION AND SUITABILITY INTERVIEWS FROM 22-25 OCTOBER 2024 INV TNBH/1024/008</t>
  </si>
  <si>
    <t>BEING OUTSIDE CATERING SERVICES WHILE HAVING A FULL BOARD MEETING ON FEBRUARY 17, 2025 INV #J17i24888U</t>
  </si>
  <si>
    <t>BEING NIGHTOUT AL;LOWANCE WHILE IN KISII WITH THE BOARD CHAIRMAN DURING THE QUARTERLY CONSULTATIVE MEETING BETWEEN THE CHAIRPERSONS OF THE CPSBs AND THE COUNIL OF GOVERNORS HELD FROM 19-22 JUNE 2024</t>
  </si>
  <si>
    <t>BEING OUTSIDE CATERING SERVICES WHILE CONDUCTING INTERVIEWS FOR VARIOUS DEPARTMENTS ON 9TH OCTOBER 2024 INV 1327</t>
  </si>
  <si>
    <t>BEING OUTSIDE CATERING SERVICES FOR BOARD MEMBERS DURING FULL BOARD MEETING HELD ON 3RD OCTOBER 2024 INV 1293</t>
  </si>
  <si>
    <t>BEING OUTSIDE CATERING SERVICES FOR BOARD MEMBERS AND THE SECRETARIAT WHILE CONDUCTING SUITABILITY INTERVIEWS ON 22-23 JAN 2025 INV 869</t>
  </si>
  <si>
    <t xml:space="preserve">INSURANCE </t>
  </si>
  <si>
    <t>BEING  FINAL PAYMENT FOR MEDICAL INSURANCE COVER FOR SIX BOARD MEMBERS LSO 12053 INV MED/2025/230/4/42</t>
  </si>
  <si>
    <t>BEING FINAL PAYMENT ADVERTISEMENT COSTS FOR VACANT POSITIONS FOR VARIOUS DEPARTMENTS TO RUN ONN 17 DECEMBER 2024 LSO 11822 INV 494274</t>
  </si>
  <si>
    <t>MUNENE CHEGE &amp; CO. ADVOCATES</t>
  </si>
  <si>
    <t>M/S MUTONYI MBIYU &amp; CO.ADVOCATES</t>
  </si>
  <si>
    <t>KINYANJUI &amp; ADVOCATES</t>
  </si>
  <si>
    <t>M/S RUBUA NGURE &amp; CO ADVOCATES</t>
  </si>
  <si>
    <t>MUKITE MUSANGI &amp; CO ADVOCATES</t>
  </si>
  <si>
    <t>MAGATTA &amp; CO ADVOCATES</t>
  </si>
  <si>
    <t>J.NDUNG’U NJUGUNA &amp; CO ADVOCATES</t>
  </si>
  <si>
    <t>SHETH &amp; WATHIGO ADVOCATES</t>
  </si>
  <si>
    <t>KARANJA MBUGUA &amp; CO ADVOCATES</t>
  </si>
  <si>
    <t>RUBUA NGURE ADVOCATES</t>
  </si>
  <si>
    <t>NDEDA &amp; C ADVOCATES</t>
  </si>
  <si>
    <t>MUSEMBI NDOLO &amp; CO. ADVOCATES</t>
  </si>
  <si>
    <t>FY 2024/2025</t>
  </si>
  <si>
    <t>Purchase of Office Furniture and Fittings</t>
  </si>
  <si>
    <t>FLOKAM LIMITED</t>
  </si>
  <si>
    <t>Contracted Professional Services</t>
  </si>
  <si>
    <t>Being payment for provision of consultancy services to develop a risk management policy for the City of Nakuru.In respect to Tender No:CGN/NKRCB/RFP/003/2024-2025.</t>
  </si>
  <si>
    <t>EM HECH INVESTMENTS LIMITED</t>
  </si>
  <si>
    <t>Being payment for supply and delivery of office stationeries and toners to Nakuru City Board.Lso no:17106, Requisition No:17270.</t>
  </si>
  <si>
    <t>BRIXTON SECURITY SERVICES LIMITED</t>
  </si>
  <si>
    <t>Personal Allowances paid as part of Salary</t>
  </si>
  <si>
    <t>07339</t>
  </si>
  <si>
    <t>Being payment of outstanding balance for provision of Guarding Services to Nakuru City Board.LSO No:07339, Requisition No:6797.As per the attached documents.</t>
  </si>
  <si>
    <t>WANGARIRA SMART ESTABLISHMENT LIMITED</t>
  </si>
  <si>
    <t>Being payment for provision of events management services to Nakuru City Board.LSO NO: 17110.</t>
  </si>
  <si>
    <t>DOUBLE E SUPPLIES LIMITED</t>
  </si>
  <si>
    <t>Trade Shows and Exhibitions</t>
  </si>
  <si>
    <t>Being payment for provision of events management services to Nakuru City Board.</t>
  </si>
  <si>
    <t>EMMANNUEL KOECH KIPNGETICH</t>
  </si>
  <si>
    <t>Travel Costs (airlines, bus, railway, mileage allowances, etc.)</t>
  </si>
  <si>
    <t>JORAM MBUGUA ARTHUR</t>
  </si>
  <si>
    <t>PETER KARIUKI THIONG'O</t>
  </si>
  <si>
    <t>GEOFFREY KIBET KEMEI</t>
  </si>
  <si>
    <t>MONICAH WAHITO MUROKI</t>
  </si>
  <si>
    <t>FLORENCE WAMBUI KARIUKI</t>
  </si>
  <si>
    <t>DAN KIRWA BOMETT</t>
  </si>
  <si>
    <t>ROBERT KIPRONO</t>
  </si>
  <si>
    <t>Domestic Travel and Subs. - Others</t>
  </si>
  <si>
    <t>GEORGE NJENGA MWANIKI</t>
  </si>
  <si>
    <t>JOHRA SAID ALI</t>
  </si>
  <si>
    <t>CRISPUS ANTONY WATHIMBA</t>
  </si>
  <si>
    <t>JAMES NJAU KAMAU</t>
  </si>
  <si>
    <t>Pre-feasibility, Feasibility and Appraisal Studies</t>
  </si>
  <si>
    <t>GITAU THABANJA</t>
  </si>
  <si>
    <t>Being payment of night out allowance while collecting seats for Afraha Stadium.</t>
  </si>
  <si>
    <t>DAN BOMETT</t>
  </si>
  <si>
    <t>NANCY NAHOLI</t>
  </si>
  <si>
    <t>DENNIS OMOLO</t>
  </si>
  <si>
    <t>JOYCE LENGOPITO</t>
  </si>
  <si>
    <t>DAVID THUO KIARIE</t>
  </si>
  <si>
    <t>DOMINIC KIPROTICH</t>
  </si>
  <si>
    <t>DAVID WAMBUGU</t>
  </si>
  <si>
    <t>FREDRICK MURAYA MWANGI</t>
  </si>
  <si>
    <t>JOHN MAINA NDEGWA</t>
  </si>
  <si>
    <t>Being payment of night out allowance for an invitation to attend a workshop on water as leverage in Westlands,Nairobi from 12th to 13th June, 2025</t>
  </si>
  <si>
    <t>Being payment of night out allowance while taking the City Manager to attend a workshop on water as leverage in Westlands,Nairobi from 12th to 13th June, 2026</t>
  </si>
  <si>
    <t>Being payment of night out allowance while preparing Personnel Budget for FY 2025-2026 from 20th to 24th January,2025.</t>
  </si>
  <si>
    <t>MERCY KARIBA</t>
  </si>
  <si>
    <t>Being payment of night out allowance while attendning a two day bench marking at Kasarani Stadium and Nyayo Stadium in Nairobi from 3rd to 4th April, 2025.</t>
  </si>
  <si>
    <t>MARTIN GICHINGA</t>
  </si>
  <si>
    <t>ELIZABETH WANJIRU</t>
  </si>
  <si>
    <t>RAYMOND SANGALE</t>
  </si>
  <si>
    <t>Being payment of night out allowance while taking Nakuru City Officers to attend a two day bench marking at Kasarani Stadium and Nyayo Stadium in Nairobi from 3rd to 4th April, 2025.</t>
  </si>
  <si>
    <t>Being payment of committee sitting allowances to Nakuru City Board Members on 26/06/2025.</t>
  </si>
  <si>
    <t>PAYE</t>
  </si>
  <si>
    <t>Being payment of taxes deducted from committee sitting allowances.</t>
  </si>
  <si>
    <t>03598</t>
  </si>
  <si>
    <t>06120</t>
  </si>
  <si>
    <t>31/10/2024</t>
  </si>
  <si>
    <t>06123</t>
  </si>
  <si>
    <t>06147</t>
  </si>
  <si>
    <t>06159</t>
  </si>
  <si>
    <t>POTTERS TOUCH CUISINE</t>
  </si>
  <si>
    <t>BEING PAYMENT FOR OFFERING CATERING AND CONFERENCING SERVICES FOR GOVERNROS EVENTS</t>
  </si>
  <si>
    <t>BECAR ENTERPRISES COMPANY LIMITED</t>
  </si>
  <si>
    <t>MAINTENACE BUILDING</t>
  </si>
  <si>
    <t>BEING PAYMNET FOR SERVICE AND MAINTENANCE OF ELEVATOR AT MILIMANI OFFICE</t>
  </si>
  <si>
    <t>12662/12669/12664</t>
  </si>
  <si>
    <t>59487/59488/59489</t>
  </si>
  <si>
    <t>BEING PAYMENT FOR THE SUPPLY AND DELIVERY OF GENERAL OFFICE SUPPLIES TO THE COUNTY</t>
  </si>
  <si>
    <t>BEING PAYMENT FOR THE SUPPLY AND DELIVERY OF TYRES</t>
  </si>
  <si>
    <t>NATIONAL EVENTS</t>
  </si>
  <si>
    <t xml:space="preserve">BEING PAYMENT FOR PROVISION OF ITEMS IN SUPPORT OF LAUNCH OF ENTERPRISE AND COOPERATIVE FUND </t>
  </si>
  <si>
    <t>BEING PAYMENT FOR PROVISION OF ITEMS USED DURING MADARAKA DAY CELEBRATIONS</t>
  </si>
  <si>
    <t>20963/20953</t>
  </si>
  <si>
    <t>BEING PAYMENT FOR REPAIR AND MAINTENANCE OF MOTOR VEHICLES</t>
  </si>
  <si>
    <t>12718/12717</t>
  </si>
  <si>
    <t>BEING PAYMENT FOR THE HIRE OF TENTS &amp; SEATS TO NAKURU COUNTY</t>
  </si>
  <si>
    <t>BEING PAYMENT FOR OFFERING TRAINING SERVICES TO COUNTY OFFICERS</t>
  </si>
  <si>
    <t>FY 2023/24</t>
  </si>
  <si>
    <t>PROVISION OF CONFERENCE FACILITY FOR GILGIL MUNICIPAL BOARD MEETING</t>
  </si>
  <si>
    <t xml:space="preserve">PLANETS EVENTS AND CATERERS LIMITED </t>
  </si>
  <si>
    <t>PROVISION OF LUNCH FOR BOARD MEMBERS DURING CIDP DISSEMINATION.</t>
  </si>
  <si>
    <t>PROVISION OF CATERING FACILITY DURING CHRISTMAS TREE LIGHTING</t>
  </si>
  <si>
    <t>Membership Fees, Dues and Subscriptions to Professional and Trade Bodies</t>
  </si>
  <si>
    <t>Daily Subsistance Allowance</t>
  </si>
  <si>
    <t>30/06/2024</t>
  </si>
  <si>
    <t>FY 2024/25</t>
  </si>
  <si>
    <t>30/06/2025</t>
  </si>
  <si>
    <t>TERESIA KARUGI</t>
  </si>
  <si>
    <t>WINDCOM SOLUTIONS LIMITED</t>
  </si>
  <si>
    <t>BEING PAYMENT FOR THE REFURBISHMENT WORKS DONE AT GILGIL MUNICIPALITY OFFICES AS PER LSO NO.64815 &amp; INVOICE NO.262.</t>
  </si>
  <si>
    <t>VICTORY TRADING COMPANY LTD</t>
  </si>
  <si>
    <t>PAULINE NDUNGE MBUVA</t>
  </si>
  <si>
    <t>KIMANI STEPHEN</t>
  </si>
  <si>
    <t>BENJAMIN CHERUIYOT</t>
  </si>
  <si>
    <t>KENNEDY GOGAH</t>
  </si>
  <si>
    <t>BEING PAYMENT OF NIGHT OUT ALLOWANCE AND REIMBURSEMENT OF ATTENDANCE PAYMENT AND MILEAGE TO BOARD MEMBERS WHILE ATTENDING KENYA URBAN FORUM CONFERENCE FROM 17TH TO 19TH JUNE 2025 AT LAKE NAIVASHA RESORT, MOI SOUTH ROAD, NAIVASHA.</t>
  </si>
  <si>
    <t>,07209</t>
  </si>
  <si>
    <t>,07201</t>
  </si>
  <si>
    <t>,07204</t>
  </si>
  <si>
    <t>BRIKAM GLOBAL TRADERS</t>
  </si>
  <si>
    <t>2024/25</t>
  </si>
  <si>
    <t>BEING PAYMENT FOR SUPPLY AND DELIVERY OF FOOD AND RATIONS TO ALMS HOUSE</t>
  </si>
  <si>
    <t>BEING PAYMENT FOR SUPPLY AND DELIVERY OF CLEANING MATERIALS TO ALMS HOUSE</t>
  </si>
  <si>
    <t>BEING PAYMENT AND DELIVERY OF CHARCOAL AND GAS REFILL TO ALMS HOUSE</t>
  </si>
  <si>
    <t>BURAHA ZENONI HOTEL &amp; RESORT</t>
  </si>
  <si>
    <t>CONFERENCING</t>
  </si>
  <si>
    <t>BEING PAYMENT FOR HALF DAY CONFERENCE SERVICES FOR THE DEPT OF YOUTH</t>
  </si>
  <si>
    <t>BEING PAYMENT FOR SUPPLY AND DELIVERY OF OTHER FUELS TO ALMS HOUSE</t>
  </si>
  <si>
    <t>BEING PAYMENT FOR SUPPLY AND DELIVERY OF FOOD TO ALMS HOUSE</t>
  </si>
  <si>
    <t>BEING PAYMENT FOR SUPPLY AND DELIVERY OF PERISHABLE FOOD ITEMS TO DIRECTORATE OF YOUTH AFFAIRS</t>
  </si>
  <si>
    <t>HOTEL WATERBUCK LTD</t>
  </si>
  <si>
    <t>BEING PAYMENT FOR FULL DAY CONFERENCE FOR THE DIRECTORATE OF GENDER AND SOCIAL SERVICES</t>
  </si>
  <si>
    <t>BEING PAYMENT FOR TRAINING FEES AND LEARNING MATERIALS</t>
  </si>
  <si>
    <t>BEING PAYMENT FOR SUPPLY AND DELIVERY OF SANITARY AND CLEANING MATERIALS TO ALMS HOUSE</t>
  </si>
  <si>
    <t>PURCHASE OF OTHER FUELS</t>
  </si>
  <si>
    <t>CHIBON SUPPLIES LTD</t>
  </si>
  <si>
    <t>PURCHASEOF TYRES</t>
  </si>
  <si>
    <t>BEING PAYMENTY FOR SUPPLY AND DELIVERY OF 4NO. TYRES FOR 32CG077A</t>
  </si>
  <si>
    <t>GARDEN HOTEL</t>
  </si>
  <si>
    <t>ACCOMMODATION</t>
  </si>
  <si>
    <t>BEING PAYMENT FOR FULL BOARD ACCOMODATION FOR 3 DAYS FOR NAKURU DEAL VOLLEYBALL TEAM</t>
  </si>
  <si>
    <t>DINETIC INVESTMENT</t>
  </si>
  <si>
    <t>PURCHASE OF CAMERA ACCESSORIES</t>
  </si>
  <si>
    <t>BEING PAYMENT FOR SUPPLY AND DELIVERY OF CAMERA ACCESSORIES</t>
  </si>
  <si>
    <t>ASUMBI GIRLS HIGH SCHOOL</t>
  </si>
  <si>
    <t>BEING FOR MEALS AND ACCOMODATION FOR PLAYERS DURING KYISA GAMES</t>
  </si>
  <si>
    <t>ASUMBI TEACHERS TRAINING COLLEGE</t>
  </si>
  <si>
    <t>BEING PAYMENT FOR REPAIR AND MAINTENANCE OF MOTOR VEHICLE NO. 32CG017A</t>
  </si>
  <si>
    <t>KENYA YOUTH INTER-COUNTY SPORTS ASSOCIATION</t>
  </si>
  <si>
    <t>SUBSCRIPTION FEE</t>
  </si>
  <si>
    <t>BEING PAYMENT OF PARTICIPATION FEES FOR THE KENYA YOUTH INTER-COUNTY SPORTS ASSOCIATION [KYISA] GAMES-10TH EDITION.SEE ATTACHMENT FOR MORE DETAILS.</t>
  </si>
  <si>
    <t>PANARI RESORT</t>
  </si>
  <si>
    <t>BEING PAYMENT FOR FULL DAY CONFERENCE SERVICES FOR THE DEPARTMENT OF YOUTH.</t>
  </si>
  <si>
    <t>M/S GLOSEC SERVICES LIMITED</t>
  </si>
  <si>
    <t>SECURITY SERVICES</t>
  </si>
  <si>
    <t>BEING PAYMENT FOR PROVISION OF 1 DAYGUARD AND 1 NIGHTGUARD AT MENENGAI SOCIAL HALL BIASHARA WARD,NAKURU TOWN EAST SUB COUNTY MONTH OF JULY,AUGUST,SEPTEMBER,OCTOBER,NOVEMBERR AND DECEMBER 2024.</t>
  </si>
  <si>
    <t>M/S AMICITY HOLDINGS LIMITED</t>
  </si>
  <si>
    <t>PROVISION OF EVENT MANAGEMENT SERVICE</t>
  </si>
  <si>
    <t>BEING PAYMENT FOR SUPPLY AND DELIVERY OF ASSORTED ITEMS FOR WORLD MENSTRUAL HYGIENE DAY</t>
  </si>
  <si>
    <t>M/S REYBARN  LIMITED</t>
  </si>
  <si>
    <t>PURCHASE OF YOUTH EMPOWERMENT ITEMS</t>
  </si>
  <si>
    <t>BEING PAYMENT FOR SUPPLY AND DELIVERY OF SPORTS EQUIPMENT</t>
  </si>
  <si>
    <t>M/S SUNEM ENTERPRISES LIMITED</t>
  </si>
  <si>
    <t>BEING PAYMENT FOR REPAIR AND MAINTENANCE OF TOYOTA FORTUNER 32CG 017A.</t>
  </si>
  <si>
    <t>M/S PLUTOCRAT VENTURES LIMITED</t>
  </si>
  <si>
    <t>M/S PLANET EVENTS AND CATERERS LIMITED</t>
  </si>
  <si>
    <t>BEING PAYMENT FOR PROVISION OF CATERING SERVICES DURING INTERNATIONAL WOMENS DAY CELEBRATION.</t>
  </si>
  <si>
    <t>M/S MOHRALE  TOURS AND TRAVESLS</t>
  </si>
  <si>
    <t>AIRTICKETING</t>
  </si>
  <si>
    <t>BEING PAYMENT FOR AIRTICKETS</t>
  </si>
  <si>
    <t>M/S NYAGIGI COMPANY LIMTED</t>
  </si>
  <si>
    <t>BEING PAYMENT FOR SUPPLY AND DELIVERY OF SPORTS EQUIPMENTS FOR VARIOUS WARDS.</t>
  </si>
  <si>
    <t>M/S KING KAKA</t>
  </si>
  <si>
    <t>PURCHASE OF SPORT ITEMS</t>
  </si>
  <si>
    <t>LAUNDRY ITEMS</t>
  </si>
  <si>
    <t>BEING PAYMENT FOR SUPPLY AND DELIVERY OF LAUNDRY ITEMS TO ALMS HOUSE</t>
  </si>
  <si>
    <t>BEING PAYMENT FOR FULL DAY CONFERENCE SERVICES DEPARTMENT OF YOUTH,GENDER,SPORTS &amp; SOCIAL SERVICES.</t>
  </si>
  <si>
    <t>BEING PAYMENT FOR REPAIR AND MAINTENANCE OF 32CG017A TOYOTA FORTUNER . SEE ATTACHMENTS FOR MORE DETAILS.</t>
  </si>
  <si>
    <t>BEING PAYMENT FOR HIRING OF DRESSED ROUND TABLES, DECORATION DURING BREAAKFAST MEETING WITH EXECUTIVE MEMBERS</t>
  </si>
  <si>
    <t>M/S GLOSEC SECURITY SERVICES</t>
  </si>
  <si>
    <t>BEING PAYMENT OF PENDING BILL FOR THE FY2023/2024;FOR PROVISION OF 1 NIGHT GUARD AND 1 DAY GUARD AT MENENGAI SOCIAL HALL,BIASHARA WARD, NAKURU EAST SUB COUNTY FOR THE MONTH OF FEBRUARY,MARCH,APRIL &amp; MAY 2024.</t>
  </si>
  <si>
    <t>BEING PAYMENT FOR PROVISION OF EVENT PLANNING SERVICES DURING THE INTERNATIONAL DAY OF THE BOY CHILD</t>
  </si>
  <si>
    <t>BEING PAYMENT OF HIRING OF VARIOUS ITEMS DURING FEMICIDE CAMPAIGN EVENT</t>
  </si>
  <si>
    <t>BEST WESTERN HOTEL</t>
  </si>
  <si>
    <t>BEING PAYMENT FOR CONFERENCE FACILITATION</t>
  </si>
  <si>
    <t>THE NURSE AT HOME</t>
  </si>
  <si>
    <t>BEING PAYMENT OF CONFERENCE FACILITIES DURING THE AFRICAN BASEBALL CHAMPIONSHIP</t>
  </si>
  <si>
    <t>BEING PAYMENT FOR PROVISION OF EVENT MANAGEMENT SERVICES</t>
  </si>
  <si>
    <t>BEING PAYMENT FOR AND DELIVERY OF FOOD ITEMS TO DIRECTORATE OF SOCIAL SERVICES</t>
  </si>
  <si>
    <t>PLANET EVENTS AND CATERERES</t>
  </si>
  <si>
    <t>PURCHASE DELIVERY OF SUPPLY RATIONS</t>
  </si>
  <si>
    <t>BEING PAYMENT FOR SUPPLY AND DELIVERY OF FOOD ITEMS FOR DIRECTORATE OF SPORTS</t>
  </si>
  <si>
    <t>M/S PLUTOCRAT VNTURES LIMITED</t>
  </si>
  <si>
    <t>BEING PAYMENT FOR SUPPLY AND DELIVERY OF SPORTS UNIFORM FOR TALANTA HELA</t>
  </si>
  <si>
    <t>BEING PAYMENT FOR FULL DAY CONFERENCE FOR 20 PAX FOR 5 DAYS FROM 14TH OCT 2024 TO 18TH OCT 2024.</t>
  </si>
  <si>
    <t>GARDEN HOTEL LIMITED</t>
  </si>
  <si>
    <t>BEING PAYMENT FOR ACCOMMODATION AND MEALS</t>
  </si>
  <si>
    <t>CHIBON</t>
  </si>
  <si>
    <t>BEING PAYMENT FOR SUPPLY AND DELIVERY OF 4TYRES FOR 32CG077A GREAT D/CAB</t>
  </si>
  <si>
    <t xml:space="preserve">KENYA COMMERCIAL BANK </t>
  </si>
  <si>
    <t>ALLOWANCES</t>
  </si>
  <si>
    <t>BEING PAYMENT FOR ALLOWANCES FOR PLAYERS,COACHES,FIRST AIDERS AND CORDINATOR FOR THE KENYA YOUTH INTERCOUNTY SPORT ASSOCIATION 2025 TO BE HELD IN HOMABAY COUNTY AS FROM 13TH TO 19TH APRIL 2025</t>
  </si>
  <si>
    <t>JOSEPH KIMONYI</t>
  </si>
  <si>
    <t>SECURTY ALLOWANCES</t>
  </si>
  <si>
    <t xml:space="preserve">  BEING PAYMENT OF ALLOWANCES FOR ADMINISTRATION POLICE SECURITY OFFICERS ATTACHED TO MENENGAI YOUTH EMPOWERMENT CENTRE FOR THE MONTH OF DECEMBER 2024.</t>
  </si>
  <si>
    <t>JACKSON TOROITICH</t>
  </si>
  <si>
    <t>KEVIN ODHIAMBO</t>
  </si>
  <si>
    <t xml:space="preserve">  BEING PAYMENT OF ALLOWANCES FOR ADMINISTRATION POLICE SECURITY OFFICERS ATTACHED TO MENENGAI YOUTH EMPOWERMENT CENTRE FOR THE MONTH OF MAY 2024.</t>
  </si>
  <si>
    <t xml:space="preserve">  BEING PAYMENT OF ALLOWANCES FOR ADMINISTRATION POLICE SECURITY OFFICERS ATTACHED TO MENENGAI YOUTH EMPOWERMENT CENTRE FOR THE MONTH OF JUNE 2024.</t>
  </si>
  <si>
    <t>MARTIN MRANGELI</t>
  </si>
  <si>
    <t xml:space="preserve">  BEING PAYMENT OF ALLOWANCES FOR ADMINISTRATION POLICE SECURITY OFFICERS ATTACHED TO MENENGAI YOUTH EMPOWERMENT CENTRE FOR THE MONTH OF OCTOBER 2024</t>
  </si>
  <si>
    <t>GILB ERT BETT</t>
  </si>
  <si>
    <t>EDWIN NG'ENO</t>
  </si>
  <si>
    <t>DIANA NABWELA</t>
  </si>
  <si>
    <t>CHRISTINE ONYANGO</t>
  </si>
  <si>
    <t>BEING PAYMENT FOR AP OFFICERS GUARDING MENENGAI SOCIAL HALL-MAY 2025</t>
  </si>
  <si>
    <t>ROBERT KIBIRO</t>
  </si>
  <si>
    <t>BAKARI MWAVADU</t>
  </si>
  <si>
    <t>GLADYS MAINA</t>
  </si>
  <si>
    <t>BEING PAYMENT FOR AP OFFICERS GUARDING MENENGAI SOCIAL HALL-APR 2025</t>
  </si>
  <si>
    <t>EVANS TALAM</t>
  </si>
  <si>
    <t>BEING PAYMENT FOR AP OFFICERS GUARDING MENENGAI SOCIAL HALL-MAR 2025</t>
  </si>
  <si>
    <t>KEVIN OMUGA</t>
  </si>
  <si>
    <t>BEING PAYMENT FOR AP OFFICERS GUARDING MENENGAI SOCIAL HALL-FEB 2025</t>
  </si>
  <si>
    <t>BEING PAYMENT OF ALLOWANCE WHILE ATTENDING EALASCA GAMES HELD IN KAMPALA , UGANDA FROM 23TH FEB 2025 TO 28TH FEB 2025.</t>
  </si>
  <si>
    <t>JEREMIAH OGOLLA</t>
  </si>
  <si>
    <t>BEING PAYMENT OF ALLOWANCE WHILE ATTENDING EALASCA GAMES IN KAMPALA UGANDA .DATE 23/2/2025 -28/02/2025.SEE ATTACHMENTS FOR MORE DETAILS</t>
  </si>
  <si>
    <t xml:space="preserve">JACOB KSENTANY KIPYEGON </t>
  </si>
  <si>
    <t xml:space="preserve">ALEX BOR </t>
  </si>
  <si>
    <t>MOSES MBUGUA</t>
  </si>
  <si>
    <t>BEING PAYMENT OF ALLOWANCE WHILE ATTENDING EALASCA GAMES IN KAMPALA UGANDA . DATE 23/02/2025- 28/2/2025. SEE ATTACHMENTS FOR MORE DETAILS.</t>
  </si>
  <si>
    <t>EMMANUEL MBUGUA</t>
  </si>
  <si>
    <t>DAVID MWANGI</t>
  </si>
  <si>
    <t>BEING PAYMENTY OF ALLOWANCES WHILE ON OFFICIAL DUTY</t>
  </si>
  <si>
    <t>JULIUS SAGWE</t>
  </si>
  <si>
    <t>BEING PAYMERNT OF ALLOWANCES WHILE ATTENDING KYISA ANNUAL GENERAL MEETING</t>
  </si>
  <si>
    <t>GITHAIGA MACHARIA</t>
  </si>
  <si>
    <t>NANCY WAMBUGU</t>
  </si>
  <si>
    <t>BEING PAYMENT OF ALLOWANCES WHILE ATTENDING 11TH ANNUAL IHRM CONGRESS</t>
  </si>
  <si>
    <t>NAOMI WANGARI</t>
  </si>
  <si>
    <t>BEING PAYMENT OF ALLOWANCES WHILE ATTENDING SOCIAL PROTECTION CAPACITY BUILDING WORKSHOP</t>
  </si>
  <si>
    <t>BEING PAYMENT OF ALLOWANCES FOR KYISA GAMES-KILIFI COUNTY</t>
  </si>
  <si>
    <t>DOMINI SIGEI</t>
  </si>
  <si>
    <t>BEING PAYMENT OF ALLOWANCES FOR KICOSCA PRERATORY MEETING</t>
  </si>
  <si>
    <t>BETH WACUKA</t>
  </si>
  <si>
    <t>SIGILAI MALAKWE</t>
  </si>
  <si>
    <t>BEING PAYMENT OF ALLOWANCE WHILE ON  OFFICIAL DUTY IN NAIVASHA</t>
  </si>
  <si>
    <t>MABLE NYANGANGA</t>
  </si>
  <si>
    <t>BEING PAYMENT OF ALLOWANCE WHILE ATTENDING ANNUAL OFFICE ADMINISTRATORS CONFERENCE</t>
  </si>
  <si>
    <t>BEING PAYMENT OF ALLOWANCE ATTENDING MEETING IN WEST POKOT</t>
  </si>
  <si>
    <t>GRACE WAIRIMU NDUNG'U</t>
  </si>
  <si>
    <t>BEING PAYMENT OF  ALLOWANCE WHILE ATTENDING STAKEHOLDERS WORKSHOP IN NAIVASHA</t>
  </si>
  <si>
    <t>BEING PAYMENT OF ALLOWANCES WHILE ATTENDING KYISA GAMES IN MALINDI 14/4/2024-21/4/2024</t>
  </si>
  <si>
    <t>BEING PAYMENT OF ALLOWANCES WHILE ATTENDING KYISA GAMES IN MALINDI 14/4/2024-21/4/2025</t>
  </si>
  <si>
    <t>JOSEPHINE ACHIENG</t>
  </si>
  <si>
    <t>BEING PAYMENT OF ALLOWANCES FOR KYISA GAMES HELD IN HOMABAY COUNTY APRIL 2025</t>
  </si>
  <si>
    <t>JAMES JUMA</t>
  </si>
  <si>
    <t>BEATRICE OJUANG</t>
  </si>
  <si>
    <t>NEWTON KARANJA</t>
  </si>
  <si>
    <t>ALBERT BOWEN</t>
  </si>
  <si>
    <t>CHARLES KAMAU</t>
  </si>
  <si>
    <t>SAMMY MUIGAI</t>
  </si>
  <si>
    <t>LUCY WANGARE</t>
  </si>
  <si>
    <t>BEING PAYMENT OF ALLOWANCES WHILE ATTENDING KYISA CONSULTATIVE MEETING IN HOMAY</t>
  </si>
  <si>
    <t>SAMSON MALUEI</t>
  </si>
  <si>
    <t>BEING PAYMENT OF ALLOWANCE FOR ATTENDING THE FIVB LEVEL 1  TRAINING IN NAIROBI</t>
  </si>
  <si>
    <t>FRIDAH NYAKIOGA</t>
  </si>
  <si>
    <t>BEING PAYMENT OF ALLOWANCE WHILE ATTENDING TRAINING OF COUNTY ALCOHOL AND DRUG ABUSE CONTROL COMMITTEE IN NAIVASHA</t>
  </si>
  <si>
    <t>BEING PAYMENT OF ALLOWANCES WHILE ATTENDING ADVOCACY TOT TRAINING FROM JULY 15,2024 TO JULY 19,2024 IN MACHAKOS</t>
  </si>
  <si>
    <t>JAMES ALUMERA</t>
  </si>
  <si>
    <t>BEING PAYMENT OF ALLOWANCES FOR KYISA GAMES IN MALINDI APRIL 2024</t>
  </si>
  <si>
    <t>ALEX MWANGI</t>
  </si>
  <si>
    <t>BEING PAYMENT OF ALLOWANCES FOR KYISA GAMES IN MALINDI APRIL 2025</t>
  </si>
  <si>
    <t>BEING PAYMENT OF ALOWANCES WHILE ATTENDING TRAINING ON HRMIS IN NYAHURU</t>
  </si>
  <si>
    <t>NAOMI NJUGI</t>
  </si>
  <si>
    <t>BEATRICE WANJIRU</t>
  </si>
  <si>
    <t>WINNY NG'ENO</t>
  </si>
  <si>
    <t>DAVID KIMANI</t>
  </si>
  <si>
    <t>BEING REINVOICING OF PAYMENT KYISA ALLOWANCES IN KILIFI COUNTY</t>
  </si>
  <si>
    <t>BEING PAYMENT OF ALLOWANCE WHILE ATTENDING SENSITIZATION MEETING ON NATIONAL CARE POLICY IN NAIROBI</t>
  </si>
  <si>
    <t>BEING PAYMENT OF ALLOWANCES WHILE ATTENDING SIDP DIGITAL SKILLS PARTNERS INCEPTION MEETING IN NAIROBI</t>
  </si>
  <si>
    <t>JANE NACHARIA</t>
  </si>
  <si>
    <t>BEING PAYMENT OF ALLOWANCES WHILE ATTENDING KYISA GAMES IN HOMABAY</t>
  </si>
  <si>
    <t>SAMMY MBICI</t>
  </si>
  <si>
    <t>PETER KAHAMA</t>
  </si>
  <si>
    <t>BENSON NGUGI</t>
  </si>
  <si>
    <t>TOP CLIFF LODGE</t>
  </si>
  <si>
    <t>2210802 BOARDS COMMITTEES CONFERENCES SEMINARS</t>
  </si>
  <si>
    <t>03.10.2022</t>
  </si>
  <si>
    <t>FULL DAY CONFERENCE FACILITY FOR 6 PAX AT KSHS 3000 AND HIRE OF PROJECTOR ON 3RD 4TH 5TH 6TH AND 7TH OCTOBER 2022 DURING CIDP 2023/2027 PREPARATION CONFERENCE</t>
  </si>
  <si>
    <t>2210809 NATIONAL CELEBRATIONS</t>
  </si>
  <si>
    <t>SUPPLY AND DELIVERY OF CATERING AND EVENT FACILITIES FOR GOVERNOR'S CHRISTMAS TREE CELEBRATIONS HELD ON 22/12/2022 AT MUNICIPAL PARK NAIVASHA</t>
  </si>
  <si>
    <t>2210303 DAILY SUBSISTENCE ALLOWANCE</t>
  </si>
  <si>
    <t>NIL</t>
  </si>
  <si>
    <t>2% WITHOLDING TAX  FROM SAFARICOM LIMITED</t>
  </si>
  <si>
    <t>2% WITHOLDING TAX  FROM VIVO ENERGY LIMITED</t>
  </si>
  <si>
    <t>2% WITHOLDING TAX  FROM JOSSOL LIMITED</t>
  </si>
  <si>
    <t>2% WITHOLDING TAX  FROM NATIONAL OIL</t>
  </si>
  <si>
    <t>2% WITHOLDING TAX  FROM KENYA SCHOOL OF GOVERNMENT</t>
  </si>
  <si>
    <t>2% WITHOLDING TAX  FROM GREAT RIFT MERCHANT LIMITED</t>
  </si>
  <si>
    <t>2% WITHOLDING TAX  FROM STANDARD GROUP LIMITED</t>
  </si>
  <si>
    <t>2220209 MINOR ALTERATIONS TO BUILDINGS AND CIVIL WORKS</t>
  </si>
  <si>
    <t>05.03.2024</t>
  </si>
  <si>
    <t>NIMKIM VENTURES</t>
  </si>
  <si>
    <t>2210201 TELEPHONE, TELEX, FACSIMILE &amp; MOBILE PHONE SERVICES</t>
  </si>
  <si>
    <t>15.05.2024</t>
  </si>
  <si>
    <t>PANARI INVESTMENTS LTD T/A THE PANARI RESORT</t>
  </si>
  <si>
    <t>20.05.2024</t>
  </si>
  <si>
    <t>2210502 Publishing &amp; Printing Services</t>
  </si>
  <si>
    <t>03.06.2024</t>
  </si>
  <si>
    <t>HOTEL HYLISE LIMITED</t>
  </si>
  <si>
    <t>13.05.2024</t>
  </si>
  <si>
    <t>2220101 Maintenance Expenses - Motor Vehicles</t>
  </si>
  <si>
    <t>27.05.2024</t>
  </si>
  <si>
    <t>03.01.2024</t>
  </si>
  <si>
    <t>25.08.2023</t>
  </si>
  <si>
    <t>04.01.2024</t>
  </si>
  <si>
    <t>19.03.2023</t>
  </si>
  <si>
    <t>04.08.2023</t>
  </si>
  <si>
    <t>PLANET EVENTS AND CATERES LIMITED</t>
  </si>
  <si>
    <t>22.02.2024</t>
  </si>
  <si>
    <t xml:space="preserve">VICK MARK HOTEL </t>
  </si>
  <si>
    <t>11254</t>
  </si>
  <si>
    <t>27.02.2024</t>
  </si>
  <si>
    <t>PROVISION OF LUNCH BUFFET FOR 15 PAX DURING CIDPS  DISSEMINATION</t>
  </si>
  <si>
    <t>11263</t>
  </si>
  <si>
    <t>08.01.2024</t>
  </si>
  <si>
    <t>REPAIR AND MAINTENANCE OF MOTOR VEHICLE</t>
  </si>
  <si>
    <t>ASTORIAN HOTEL</t>
  </si>
  <si>
    <t>11272</t>
  </si>
  <si>
    <t>18.07.2024</t>
  </si>
  <si>
    <t>PROVISION OF FULL DAY CONFERENCE FACILITY FOR NAIVASHA  MUNICIPAL BOARD DURING AUDIT COMMITTEE</t>
  </si>
  <si>
    <t>2220101 - MAINTENANCE EXPENSES MOTOR VEHICLE</t>
  </si>
  <si>
    <t>11265</t>
  </si>
  <si>
    <t>PROVISION OF CATERING SERVICES  DURING WORLD TOURISM DAY</t>
  </si>
  <si>
    <t>2210801 CATERING SERVICES</t>
  </si>
  <si>
    <t>11273</t>
  </si>
  <si>
    <t>29.07.2024</t>
  </si>
  <si>
    <t>PROVISION OF FULL DAY CONFERENCE FACILITY  DURING FULL BOARD COMMITTEE</t>
  </si>
  <si>
    <t>05968</t>
  </si>
  <si>
    <t>28.06.2023</t>
  </si>
  <si>
    <t>PROVISION OF CONFERENCE FACILITY  FOR NAIVASHA MUNICIPALITY DURING MODERN MARKET PRE- OPENING MEETING</t>
  </si>
  <si>
    <t>11280</t>
  </si>
  <si>
    <t>26.2.2025</t>
  </si>
  <si>
    <t>PROVISION OF FULL DAY CONFERENCE FACILITY   DURING  NAIVASHA  MUNICIPAL BOARD COMMITTEE MEETINGS ( FINANCE  AND ADMINISTRATION , TOURISM ENVIRONMENT AND SOCIAL SERVICE, URBAN PLANNING  AND INFRASTRUCTURE DEVELOPMENT)</t>
  </si>
  <si>
    <t>11278</t>
  </si>
  <si>
    <t>27.11.2024</t>
  </si>
  <si>
    <t>PROVISION OF FULL DAY CONFERENCE FACILITY DURING ANNUAL PERFORMANCE ASSESSMENT APA 1 FOR KUSP (II) WITH WORLD BANK ASSESSMENT TEAM</t>
  </si>
  <si>
    <t>KEIM LIMITED</t>
  </si>
  <si>
    <t>2220210 Maintenance of Computers, Software, and Networks</t>
  </si>
  <si>
    <t>11270</t>
  </si>
  <si>
    <t>10.06.2024</t>
  </si>
  <si>
    <t>REPAIR AND MAINTENANCE OF PRINTERS AND COMPUTERS</t>
  </si>
  <si>
    <t>11279</t>
  </si>
  <si>
    <t>12.02.2025</t>
  </si>
  <si>
    <t>PROVISION OF  FULL DAY CONFERENCE FACILITY  FOR NAIVASHA MUNICIPAL BOARD  DURING CONSULTATIVE MEETING WITH AUDIT COMMITTEE</t>
  </si>
  <si>
    <t>FIN QUEST LIMITED</t>
  </si>
  <si>
    <t>11284</t>
  </si>
  <si>
    <t>28.04.2025</t>
  </si>
  <si>
    <t>REPAIR AND MAINTENANCE OF  MOTOR VEHICLE</t>
  </si>
  <si>
    <t>11287</t>
  </si>
  <si>
    <t>27.05.2025</t>
  </si>
  <si>
    <t>REPAIR AND MAINTENANCE OF  PRINTERS AND DESKTOP</t>
  </si>
  <si>
    <t>11288</t>
  </si>
  <si>
    <t>REPAIR AND MAINTENANCE OF  PRINTERS AND DESKTOP(ICT) EQUIPMENT</t>
  </si>
  <si>
    <t>STATE DEPARTMENT OF  HOUSING AND  URBAN DEVELOPMENT  (KUF)</t>
  </si>
  <si>
    <t>11290,11291,11292</t>
  </si>
  <si>
    <t>13.06.2025</t>
  </si>
  <si>
    <t>PROVISION FOR THE NAIVASHA MUNICIPAL   BOARD MEMBERS AND STAFF  AS DELEGATES TO KENYA URBAN SUPPORT PROGRAM  FROM 17TH JUNE  TO 19TH JUNE 2025.</t>
  </si>
  <si>
    <t>11294</t>
  </si>
  <si>
    <t xml:space="preserve">PROVISION OF FULL DAY CONFERENCE FACILITY   DURING  FINANCE, ENVIRONMENT, TOURISM, SOCIAL  SERVICES AND URBAN PLANNING AND FULL DAY COMMITTEE MEETING </t>
  </si>
  <si>
    <t>WONDERLAND DESTINATION  RESORT</t>
  </si>
  <si>
    <t>11295</t>
  </si>
  <si>
    <t>PROVISION OF  FULL DAY CONFERENCE FACILITY  DURING PREPARATION OF ANNUAL WORKPLAN AND  PERFORMANCE CONTRACT FOR THE FINANCIAL YEAR 2025-2026</t>
  </si>
  <si>
    <t>75326</t>
  </si>
  <si>
    <t>23.06.2025</t>
  </si>
  <si>
    <t>PURCHASE , SUPPLY AND  DELIVERY OF ATTENDANCE TICKETS AND ESSENTIAL STICKERS FOR  NAKURU SHOW TRADE FOR NAIVASHA MUNICIPAL BOARD STAFF</t>
  </si>
  <si>
    <t>AGRICULTURAL TRANING COLLEGE SOILO</t>
  </si>
  <si>
    <t>PROVISION OF CONFERENCING SERVICES WHILE AT REVIEW OF PERFORMANCE CONTRACT FROM 2ND TO 3RD JULY 2024</t>
  </si>
  <si>
    <t>STARLIGHT PRECISION LIMITED</t>
  </si>
  <si>
    <t xml:space="preserve">75305 </t>
  </si>
  <si>
    <t>16.10.2024</t>
  </si>
  <si>
    <t xml:space="preserve">SUPPLY AND DELIVERY OF TYRE AND RIM FOR VEHICLE NO. 32CG 016A </t>
  </si>
  <si>
    <t>2% WITHOLDING TAX  FROM STARLIGHTS PRECISION LIMITED</t>
  </si>
  <si>
    <t>2% WITHOLDING TAX  FROM BURAHA ZENONI LIMITED</t>
  </si>
  <si>
    <t>DANIEL NDIRITU</t>
  </si>
  <si>
    <t>2210399 DOMESTIC TRAVEL</t>
  </si>
  <si>
    <t>BEING PAYMENT OF NIGHTOUT ALLOWANCE FOR TRAVEL TO NAKURU CITY FOR PERFORMANCE CONTRACTING WORKSHOP ON 19TH AND 20TH JUNE 2023 AT ALPS HOTEL NAKURU</t>
  </si>
  <si>
    <t>MARTHA MATETA</t>
  </si>
  <si>
    <t>BEING PAYMENT OF NIGHTOUT ALLOWANCE WHILE AT COUNCIL OF GOVERNORS HQ FOR REVIEW OF QUARTERLY PROGRAM EXPENDITURE AND PROJECT STATUS FOR KENYA URBAN SUPPORT PROGRAM FRO 7TH TO 9TH NOVEMBER 2023 IN NAIROBI</t>
  </si>
  <si>
    <t>THOMAS MUNENE</t>
  </si>
  <si>
    <t xml:space="preserve">BEING PAYMENT OF NIGHTOUT ALLOWANCE WHILE DOING ADHOC TENDER OPENING FOR QUOTATIONS ON REPAIR AND MAINTENANCE AT NAIVASHA MUNICIPAL BOARD OFFICES AND NAIVASHA MUNICIPAL PARK FROM 28TH TO 29TH FEBRUARY 2024 AT THE COUNTY HEADQUARTERS CHAMBERS </t>
  </si>
  <si>
    <t>MICHAEL IBABU</t>
  </si>
  <si>
    <t>PETER KARIUKI KARANJA</t>
  </si>
  <si>
    <t>BEING PAYMENT OF ALLOWANCES WHILE ATTENDING DEPARTMENTAL PERSONELL BUDGET REVIEW AT SOILO ATC FROM 30TH TO 31ST AUGUST 2023 .</t>
  </si>
  <si>
    <t>BEING PAYMENT OF NIGHTOUT ALLOWANCE WHILE TRAVELLING TO AND FROM KSG BARINGO FOR TRAINING FROM 4TH TO 16TH FEBRUARY 2024.</t>
  </si>
  <si>
    <t>BETH WAMBUI</t>
  </si>
  <si>
    <t>BEING PAYMENT OF SUBSISTENCE ALLOWANCE WHILE ON OFFICIAL DUTY ON 29TH AUGUST TO 1ST SEPTEMBER 2023 IN NAIROBI UTALII HOTEL FOR INDUCTION OF NEW BOARD MEMBERS.</t>
  </si>
  <si>
    <t>BEING PAYMENT OF NIGHTOUT ALLOWANCE WHILE AT K.I.H.B.T FOR REFRESHER DEFENSIVE AND FIRST AID COURSE FROM 3RD TO 116TH DECEMBER 2023.</t>
  </si>
  <si>
    <t>BEING PAYMENT OF NIGHTOUT ALLOWANCE WHILE ON OFFICIAL DUTY ON 22ND TO 27TH OCTOBER 2023 IN KISUMU CITY FOR KUSP CONFERENCE.</t>
  </si>
  <si>
    <t xml:space="preserve">BEING PAYMENT OF NIGHTOUT ALLOWANCE WHILE DOING ADHOC TENDER OPENING FROM 24TH TO 25TH APRIL 2024 AT THE COUNTY HEADQUARTERS CHAMBERS </t>
  </si>
  <si>
    <t>BEING PAYMENT OF NIGHTOUT ALLOWANCE WHILE DOING ADHOC TENDER OPENING AS FROM 24TH TO 25TH APRIL 2024 AT THE COUNTY HEADQUARTERS CHAMBERS</t>
  </si>
  <si>
    <t>BEING PAYMENT OF NIGHTOU ALLOWANCE WHILE DOING ADHOC TENDER OPENING FROM 10TH AND 13TH NOVEMBER 2024 AT COUNTY HEADQUARTERS CHAMBERS.</t>
  </si>
  <si>
    <t>PETER NJENGA</t>
  </si>
  <si>
    <t>BEING PAYMENT OF NIGHTOUT ALLOWANCE WHILE ATTENDING CONSULTATIVE MEETING FOR CITY/MUNICIPAL MANAGERS/CHAIRPERSONS ON 29TH MAY TO 1ST JUNE 2024.</t>
  </si>
  <si>
    <t>BEING PAYMENT OF NIGHTOUT ALLOWANCE WHILE ATTENDING TRAINING ON FLEET MANAGEMENT AS FROM 22ND TO 24TH MAY 2024 AT BURAHA ZENONI.</t>
  </si>
  <si>
    <t>JOHN NDIRANGU</t>
  </si>
  <si>
    <t>BEING PAYMENT OF ALLOWANCES WHILE TAKING OFFICERS ON OFFICIAL DUTIES IN NAIROBI C.O.G. FOR KUSP PROGRAMMES ON 7TH TO 10TH NOV 2023.</t>
  </si>
  <si>
    <t>LUCY GIKARA</t>
  </si>
  <si>
    <t xml:space="preserve">DANIEL NDIRITU </t>
  </si>
  <si>
    <t>BEING PAYMENT OF NIGHTOU ALLOWANCE WHILE ATTENDING CONSULTATIVE MEETING FOR CITY/MUNICIPAL MANAGERS ON 26TH TO 29TH MAY 2024.</t>
  </si>
  <si>
    <t>RICHARD LANGAT</t>
  </si>
  <si>
    <t>JONATHAN WAROTHE</t>
  </si>
  <si>
    <t>BEING PAYMENT OF SITTING ALLOWANCE WHILE AT PUBLIC PARTICIPATION ON THE PROPOSED UTILIZATION OF LAND BETWEEN NAIVASHA MAAI MAHIU ROAD AND KIHOTO SETTLEMENT</t>
  </si>
  <si>
    <t>COMMISIONER OF INCOME TAX</t>
  </si>
  <si>
    <t>BEING TAX ON PAYMENT OF SITTING ALLOWANCE WHILE AT PUBLIC PARTICIPATION ON THE PROPOSED UTILIZATION OF LAND BETWEEN NAIVASHA MAAI MAHIU ROAD AND KIHOTO SETTLEMENT</t>
  </si>
  <si>
    <t>BEING PAYMENT OF NIGHTOUT ALLOWANCE WHILE AT MUNICIPAL SHOWCASE AT AGRICULTURAL SOCIETY OF KENYA (ASK) SHOW NAKURU HELD FROM JULY 3 TO JULY 7 2024.</t>
  </si>
  <si>
    <t>MARION NASHILU</t>
  </si>
  <si>
    <t>BEING PAYMENT OF NIGHTOUT ALLOWANCES WHILE AT KICOSCA GAMES FROM THE 24TH TO 30TH NOVEMBER 2024 IN KAKAMEGA COUNTY.</t>
  </si>
  <si>
    <t>MARY NJOKI</t>
  </si>
  <si>
    <t>DOUGLASS NYABAYO</t>
  </si>
  <si>
    <t>PHYLLIS MUSASIA</t>
  </si>
  <si>
    <t>BEING PAYMENT OF NIGHTOUT ALLOWANCES WHILE TRANSPORTING OFFICERS TO KICOSCA GAMES FROM THE 24TH TO 30TH NOVEMBER 2024 IN KAKAMEGA COUNTY.</t>
  </si>
  <si>
    <t>BEING PAYMENT OF NIGHTOUT ALLOWANCES WHILE AT BURAHA ZENONI HOTEL NAKURU FROM THE 9TH TO 20TH SEPTEMBER 2024 FOR PREPARATION OF ANNUAL FINANCIAL STATEMENTS FOR THE FINANCIAL STATEMENTS FOR THE FINANCIAL YEAR 2023-2024.</t>
  </si>
  <si>
    <t>JOSEPH MUKUI</t>
  </si>
  <si>
    <t>PETER KARANJA</t>
  </si>
  <si>
    <t>BEING PAYMENT OF NIGHTOUT ALLOWANCES WHILE TRANSPORTING OFFICERS TO BURAHA ZENONI HOTEL NAKURU FROM THE 9TH TO 20TH SEPTEMBER 2024 FOR PREPARATION OF ANNUAL FINANCIAL STATEMENTS FOR THE FINANCIAL YEAR 2023-2024.</t>
  </si>
  <si>
    <t>BEING PAYMENT NIGHTOUT ALLOWANCE DURING WORKSHOP ON PREPARATION OF INTEGRATED DEVELOPMENT PLAN FROM 3RD TO 7TH JUNE 2024 AT PANARI HOTEL IN NYAHURURU.</t>
  </si>
  <si>
    <t xml:space="preserve">JONATHAN WAROTHE </t>
  </si>
  <si>
    <t>ROSE NJERI</t>
  </si>
  <si>
    <t>MARY MUCHERU</t>
  </si>
  <si>
    <t>Being Payment For provision Of Security Services</t>
  </si>
  <si>
    <t>TEA LAND AUTO PARTS GARAGE</t>
  </si>
  <si>
    <t>VEHICLE REPAIR</t>
  </si>
  <si>
    <t>GLOSEC SERVICES</t>
  </si>
  <si>
    <t>4.12.2014</t>
  </si>
  <si>
    <t>27.12.2013</t>
  </si>
  <si>
    <t>29.12.2013</t>
  </si>
  <si>
    <t>4.2.2014</t>
  </si>
  <si>
    <t>07.12.2013</t>
  </si>
  <si>
    <t>05.02.2014</t>
  </si>
  <si>
    <t>4.10.2016</t>
  </si>
  <si>
    <t>INPUTS MACHINERY &amp; SERVICES</t>
  </si>
  <si>
    <t>24.5.2014</t>
  </si>
  <si>
    <t>PURCHASE OF POND LINERS</t>
  </si>
  <si>
    <t>JOGLA ENTERPRISES</t>
  </si>
  <si>
    <t>BOAT REPAIR / PURCHASE OF IODIN &amp;SULPHUR/BOAT HIRE</t>
  </si>
  <si>
    <t>24.05.2014</t>
  </si>
  <si>
    <t>12.09.2013</t>
  </si>
  <si>
    <t>18.9.2013</t>
  </si>
  <si>
    <t>22.07.2013</t>
  </si>
  <si>
    <t>PHILOCHECK ENTERPRISES</t>
  </si>
  <si>
    <t>5.5.14</t>
  </si>
  <si>
    <t>PURCHASE OF HP LASERJET</t>
  </si>
  <si>
    <t>STEGA SECURITY SERVICES</t>
  </si>
  <si>
    <t>VEHICLE SERVICE</t>
  </si>
  <si>
    <t>03.10.2013</t>
  </si>
  <si>
    <t>MORAY ENTERPRISES</t>
  </si>
  <si>
    <t>SUPPLY OF PRESIDENTIAL POTRAITS</t>
  </si>
  <si>
    <t>JOKIKA FISH FARM</t>
  </si>
  <si>
    <t>RENOVATION OF ASK FISH POND</t>
  </si>
  <si>
    <t>JOG GENERAL CONTRACTORS</t>
  </si>
  <si>
    <t>REPAIR &amp; REPLACEMENT OF INTERCOM</t>
  </si>
  <si>
    <t>STORM STATIONERIES</t>
  </si>
  <si>
    <t>SUPPLY OF STATIONERIES</t>
  </si>
  <si>
    <t>STELO TECH</t>
  </si>
  <si>
    <t>PHOTOCOPIER REPAIR,MAIN MOTOR SHARP 5320 SERVICING</t>
  </si>
  <si>
    <t>13.05.2014</t>
  </si>
  <si>
    <t>FUELING OF VEHICLES</t>
  </si>
  <si>
    <t>JOG GENRAL CONTRACTORS</t>
  </si>
  <si>
    <t>13.2.2014</t>
  </si>
  <si>
    <t>REPAIR &amp; INSTALLATION OF ELECTRICITY FITTINGS</t>
  </si>
  <si>
    <t>8.7.2013</t>
  </si>
  <si>
    <t>11.9.2014</t>
  </si>
  <si>
    <t>11.11.2014</t>
  </si>
  <si>
    <t>11.09.2014</t>
  </si>
  <si>
    <t>NOSCO ENTERPRISES</t>
  </si>
  <si>
    <t>23.10.2013</t>
  </si>
  <si>
    <t>SUPLY OF MEAT ,BROLIERS AND ASSORTED GROCERIES</t>
  </si>
  <si>
    <t>13.09.2014</t>
  </si>
  <si>
    <t>SUPPLY OF CUTTING EDGE AND FUEL FILTER</t>
  </si>
  <si>
    <t>PAKENDA ENTERPRISES</t>
  </si>
  <si>
    <t>12.01.2014</t>
  </si>
  <si>
    <t>SUPPLY OF BATTERIWES AND CHLORIDE ACID</t>
  </si>
  <si>
    <t>KABANGO INVESTMENTS</t>
  </si>
  <si>
    <t>9.06.2014</t>
  </si>
  <si>
    <t>PURCHASE OF FLAT SCREEN TV SETS,WATER DISPENSERS,FRIDGES MEDIUM,PAPER SHREDDER MACHINE,TV STAND,PHOTOCOPIER KYOCERA,PRINTER HP AND TV WALL MOUNTING</t>
  </si>
  <si>
    <t>SENAND SOLUTION</t>
  </si>
  <si>
    <t>10.06.2014</t>
  </si>
  <si>
    <t>PURCHASE OF EXECUTIVE CHAIRS,EXECUTIVE TABLES,EXECUTIVE LEATHER CHAIRS,VISITORS CHAIRS WITH ARMS, VISITORS CHAIRS WITHOUT ARMS ,COFFEE TABLES WITH GLASS AND FOR STOOLS,COAT HUNGER AND SECRETARIAL TABLE</t>
  </si>
  <si>
    <t>12.09.2014</t>
  </si>
  <si>
    <t>SUPPLY OF SPARE PARTS</t>
  </si>
  <si>
    <t>RAFIKI ENGINNEERING WORK</t>
  </si>
  <si>
    <t>12.9.2014</t>
  </si>
  <si>
    <t>TIMS COMPANY</t>
  </si>
  <si>
    <t>18.12.2013</t>
  </si>
  <si>
    <t>LINCET ENTERPRSES</t>
  </si>
  <si>
    <t>29.07.2013</t>
  </si>
  <si>
    <t>SUPPLY OF PRINTERS,PHOTOCOPYING PAPERS,FLASH DISKS,MODEM</t>
  </si>
  <si>
    <t>SUPPLY OF TONNER MEMORY CARD</t>
  </si>
  <si>
    <t>23.09.2014</t>
  </si>
  <si>
    <t>SUPPLY OF ELECRICAL MATERIALS</t>
  </si>
  <si>
    <t>MUGOMO GENERAL SHOP</t>
  </si>
  <si>
    <t>SUPPLY OF NATION</t>
  </si>
  <si>
    <t>JOMIKOKA CONSTRUCTION</t>
  </si>
  <si>
    <t>SUPPLY AND CONSTRUCTION OF NOTICE BOARD</t>
  </si>
  <si>
    <t>SUPPLY &amp; CONSRTUCTION OF WATER TANK STAND</t>
  </si>
  <si>
    <t>VINTELCOM ENTERPRISES</t>
  </si>
  <si>
    <t>SUPPLY OF  TONNER</t>
  </si>
  <si>
    <t>SUPPLY OF DIESEL</t>
  </si>
  <si>
    <t>PATRITECH ENTERPISES</t>
  </si>
  <si>
    <t xml:space="preserve">SUPPLY OF TONNER </t>
  </si>
  <si>
    <t>SUPREME SOLUTIONS</t>
  </si>
  <si>
    <t>SERVICE AND CHANGE OF LAPTOP SCREEN</t>
  </si>
  <si>
    <t>06.09.2014</t>
  </si>
  <si>
    <t>SUPPLY OF TONNER</t>
  </si>
  <si>
    <t>WAKA,M PETROL STATION</t>
  </si>
  <si>
    <t>SUPPLY OF FUEL</t>
  </si>
  <si>
    <t>RONEY STATIONERS</t>
  </si>
  <si>
    <t>AUTO JETS</t>
  </si>
  <si>
    <t>23.12.2013</t>
  </si>
  <si>
    <t>KAJHAN QUICK SERVICE</t>
  </si>
  <si>
    <t>21.01.2013</t>
  </si>
  <si>
    <t>NJOSH PARTS</t>
  </si>
  <si>
    <t>MS SGM INVESTMENT</t>
  </si>
  <si>
    <t>TAWKAL AUTO GARAGE</t>
  </si>
  <si>
    <t>30.09.2012</t>
  </si>
  <si>
    <t>SUPPLY OD STATIONERIES</t>
  </si>
  <si>
    <t>REMA ENTERPRISES</t>
  </si>
  <si>
    <t>KINAMBA EVANS ENTERPRSIES</t>
  </si>
  <si>
    <t>5.5.2014</t>
  </si>
  <si>
    <t>SUPPLY AND DELIVERY OF LAPTOP,BATTERY AND ANTI VIRUS 3 USERS PCS</t>
  </si>
  <si>
    <t>OCASSIONS ENTERPRSES</t>
  </si>
  <si>
    <t>SUPPLY OF FUNITURE</t>
  </si>
  <si>
    <t>Being Payment For The Newsletter For The Ask</t>
  </si>
  <si>
    <t>PLANET EVENTS CATERERS</t>
  </si>
  <si>
    <t>Supply and delivery of tea and snacks during a meeting</t>
  </si>
  <si>
    <t>PAKENDA SUPPLIES LIMITED</t>
  </si>
  <si>
    <t>Proposed Renovation Of Works To Office Of Director Agriculture At Provincional Office</t>
  </si>
  <si>
    <t>County Contribution For Devolution Conference 2025 From 12Th-15Th August 2025</t>
  </si>
  <si>
    <t>30%Tax Deductions From Payment Of Provision Of Security Services For Atc</t>
  </si>
  <si>
    <t>Deductions Of Casual Wages</t>
  </si>
  <si>
    <t>Provision Of 2024 Ask Show Exhibition Space</t>
  </si>
  <si>
    <t>Provision Of 2025 Ask Show Tickets To Members Of The Department</t>
  </si>
  <si>
    <t>Maintenance Of Motor Vehicles</t>
  </si>
  <si>
    <t>Supply And Delivery Of Executive Office Table,Executive Chair And Banqueting To The Department</t>
  </si>
  <si>
    <t>PANAFRICAN EQUIPMENT GROUP</t>
  </si>
  <si>
    <t>Supply And Delivery Of Wrappers And Bolts Nut Washer To The Department</t>
  </si>
  <si>
    <t>GLOSEC SERVICES LIMITED</t>
  </si>
  <si>
    <t>4862/4863/4864</t>
  </si>
  <si>
    <t>Payment Of Security Guards</t>
  </si>
  <si>
    <t>WANJIP GENERAL ENTERPRISES</t>
  </si>
  <si>
    <t>Supply And Delivery Of Fungicides</t>
  </si>
  <si>
    <t>KIEM LIMITED</t>
  </si>
  <si>
    <t>Servicing And Repair Of Desktop,Computers And Printers For Department</t>
  </si>
  <si>
    <t>Provision of security services for ATC for the month of October,November,December 2024</t>
  </si>
  <si>
    <t>30%TAx Deductions From Payment Of Provision Of Security Services For Atc for month of October,November,December 2024</t>
  </si>
  <si>
    <t>Provision of security services for ATC for the month of January,February,March 2025</t>
  </si>
  <si>
    <t>30%TAx Deductions From Payment Of Provision Of Security Services For Atc for month of January,February,March 2025</t>
  </si>
  <si>
    <t>Provision of security services for ATC for the month of April,May,June 2025</t>
  </si>
  <si>
    <t>30%TAx Deductions From Payment Of Provision Of Security Services For Atc for month of April,May and June 2025</t>
  </si>
  <si>
    <t>Provision Of 2025 Ask Show Exhibition Space</t>
  </si>
  <si>
    <t>BRIXTON SECURITY SERVICES</t>
  </si>
  <si>
    <t>Provision of security services</t>
  </si>
  <si>
    <t>Catering and conference services</t>
  </si>
  <si>
    <t>RENTOKIL INITIAL LIMTED</t>
  </si>
  <si>
    <t>Sanitary services</t>
  </si>
  <si>
    <t>NAKURU WATER AND SANITATION SERVICES</t>
  </si>
  <si>
    <t>Payment of water bills</t>
  </si>
  <si>
    <t>NAIVASHA WATER AND SANITATION COMPANY</t>
  </si>
  <si>
    <t>M/S FIRMBRIDGE LIMITED</t>
  </si>
  <si>
    <t>Provision of billboards for advertisement of Nakuru Agricultural show of kenya</t>
  </si>
  <si>
    <t>GITHIRI CHARLES</t>
  </si>
  <si>
    <t>Night out allowance while attending a meeting in Nairobi on investment proposals of Irish potatoes chaired by HE Governor on 13th june 2025</t>
  </si>
  <si>
    <t>LYNETTE ECHESSA</t>
  </si>
  <si>
    <t>CHARLES M.ORINA</t>
  </si>
  <si>
    <t>JAMES.W MIGWI</t>
  </si>
  <si>
    <t>Night out allowance while transporting households goods and other store goods to Kajiado for Daniel Makau on 29th and 31st may 2025</t>
  </si>
  <si>
    <t>ANTONIO ODOUR</t>
  </si>
  <si>
    <t>Night out allowance during loading and offloading of veterinary vaccines from KEVEVAPI Nairobi on 9th may 2025</t>
  </si>
  <si>
    <t>JAMES W.MIGWI</t>
  </si>
  <si>
    <t>Night out allowance while transporting Agric fertilizer to Kuresoi on 27th march 2025</t>
  </si>
  <si>
    <t>Night out allowance while transporting fertilizer to Nairobi and back on 6th-8th April 2025</t>
  </si>
  <si>
    <t>Night out allowance while collecting fertilizer from Nakuru NCPB to Kuresoi on 28th March 2025</t>
  </si>
  <si>
    <t>IRENE NJOROGE</t>
  </si>
  <si>
    <t>Night out allowance during ADA&amp; Mental health awareness campaign &amp;HR issues from1st December to 6th December 2024</t>
  </si>
  <si>
    <t>JEFFERSON KIOKO</t>
  </si>
  <si>
    <t>NGENGI KARANJA</t>
  </si>
  <si>
    <t>JANE WANGUI KAMAU</t>
  </si>
  <si>
    <t>WILFRETER CHERUIYOT</t>
  </si>
  <si>
    <t>BERNARD NJOGU KAMONJO</t>
  </si>
  <si>
    <t>EMILY SAVAI</t>
  </si>
  <si>
    <t>TERESIAH K,NYATICH</t>
  </si>
  <si>
    <t>DUNCAN LANGAT</t>
  </si>
  <si>
    <t xml:space="preserve">Night out allowance during sensitization of flayers and slaghter house including meat inspection </t>
  </si>
  <si>
    <t>TIMOTHY KURIA</t>
  </si>
  <si>
    <t>BETH KABUTHA</t>
  </si>
  <si>
    <t>ALICE MOSE</t>
  </si>
  <si>
    <t>TOM ORINA</t>
  </si>
  <si>
    <t>JAMES MWANIKI KINGORI</t>
  </si>
  <si>
    <t>Night out allowance while taking officers to Nairobi to collect veterinary vaccines</t>
  </si>
  <si>
    <t>OBATIA DANIEL SAVALI</t>
  </si>
  <si>
    <t>Night out allowance during Forage harvesting</t>
  </si>
  <si>
    <t>ALFRED MAKOKHA</t>
  </si>
  <si>
    <t>EVANS KIPCHIRCHIR KIRUI</t>
  </si>
  <si>
    <t>Fare and school fees reimbursement</t>
  </si>
  <si>
    <t>LANGAT CHARLES</t>
  </si>
  <si>
    <t>JAMES M WACHIRA</t>
  </si>
  <si>
    <t>Night out allowance during collecting of meat marking ink on 10th June 2025 and collecting signatures and stamped documents for motorcycles</t>
  </si>
  <si>
    <t>LYDIA KIYAI</t>
  </si>
  <si>
    <t>ANNE JEROTICH</t>
  </si>
  <si>
    <t>Night out allowance and travel costs refund for attending 11TH annual National Human Resource congress at Mombasa from 26th-30th may 2025</t>
  </si>
  <si>
    <t>Night out allowance and travel costs refund while attending advanced excel traing to Hrm team  from 18th-23rd may 2025</t>
  </si>
  <si>
    <t>VIRGINIAH MUGWERU</t>
  </si>
  <si>
    <t>Night out allowance while attending participation of mitigation execrcise and grading and pricing of hides and skins</t>
  </si>
  <si>
    <t>MERCY CHEPKEMOI</t>
  </si>
  <si>
    <t>EVANS ALOO</t>
  </si>
  <si>
    <t>MIRIAM NAKEEL</t>
  </si>
  <si>
    <t>Night out allowance while attending SME traing on footwear and leather goods  production technology</t>
  </si>
  <si>
    <t>DICKSON OGINGA</t>
  </si>
  <si>
    <t>VIRGINIAH NGUNJIRI</t>
  </si>
  <si>
    <t>Night out allowance while attending field visits to Naivasha on monitoring of broiler project in Hells gate</t>
  </si>
  <si>
    <t>JOSHUA MACHARIA</t>
  </si>
  <si>
    <t>JAMES KAMAU</t>
  </si>
  <si>
    <t>JECINTA NGARI</t>
  </si>
  <si>
    <t>SAMUEL MATIKA</t>
  </si>
  <si>
    <t>Night out allowance during survelliance and management of quelea birds on 5th,6th ,8th and 9th November 2024</t>
  </si>
  <si>
    <t>DAVID NJUE</t>
  </si>
  <si>
    <t>MERCY KIHUGU</t>
  </si>
  <si>
    <t>BIPHON MAIKO</t>
  </si>
  <si>
    <t>CAROLINE W KAMAU</t>
  </si>
  <si>
    <t>DANIEL MAKAU MUTUKU</t>
  </si>
  <si>
    <t>SAMUEL KIPCHOGE</t>
  </si>
  <si>
    <t>Night out allowance during survelliance and management of quelea birds on 6th and 7th November 2024</t>
  </si>
  <si>
    <t>BEATRICE NJAMBI</t>
  </si>
  <si>
    <t>Night out allowance during survelliance and management of quelea birds on 5th and 6th November 2024</t>
  </si>
  <si>
    <t>NDICHU LOISE</t>
  </si>
  <si>
    <t>Night out allowance during survelliance and management of quelea birds on 6th ,7th and 8th November 2024</t>
  </si>
  <si>
    <t>PHILIP KIBET</t>
  </si>
  <si>
    <t>BENSON GICHUKI</t>
  </si>
  <si>
    <t>Night out allowance during survelliance and management of quelea birds on 5th November 2024</t>
  </si>
  <si>
    <t>SAMUEL KURIA</t>
  </si>
  <si>
    <t>CHUI MOCHENGO</t>
  </si>
  <si>
    <t>Night out allowance during survelliance and management of quelea birds on 6th ,7th , 8th and 9th November 2024</t>
  </si>
  <si>
    <t>MAINA GRACE</t>
  </si>
  <si>
    <t>HANNAH A.CHORE</t>
  </si>
  <si>
    <t>Night out allowance during survelliance and management of quelea birds on 5th,8th November 2024</t>
  </si>
  <si>
    <t>PETER MBUGUA</t>
  </si>
  <si>
    <t>Night out allowance during survelliance and management of quelea birds on 5th,6th ,7th and 8th November 2024</t>
  </si>
  <si>
    <t>NJOGU JAMES</t>
  </si>
  <si>
    <t>JONAH RONO</t>
  </si>
  <si>
    <t>SAMUEL KAHORO</t>
  </si>
  <si>
    <t>Baggage Allowance From Nakuru To Makomboki (Muranga County) And Back On 29Th May 2025</t>
  </si>
  <si>
    <t>MESSIS CONSTRUCTION COMPANY LIMITED</t>
  </si>
  <si>
    <t xml:space="preserve">Proposed Construction Of Kipsyenan Cattle Dip In Soin Ward  </t>
  </si>
  <si>
    <t>M/S WANJIP GENERAL ENTERPRISES</t>
  </si>
  <si>
    <t xml:space="preserve"> Proposed Completion Of Kiptagich Ward Milk Cooling Plant In Kiptagich Ward</t>
  </si>
  <si>
    <t>PULP CONSTRUCTION LIMITED</t>
  </si>
  <si>
    <t>Proposed Completion Of Kaplamal,Bondet Tea Buying Centers In Amalo Ward,Kuresoi South</t>
  </si>
  <si>
    <t>Supply and delivery of pyrethrum seedlings within Nakuru county</t>
  </si>
  <si>
    <t>ALUNY EMPORIUM LIMTED</t>
  </si>
  <si>
    <t>Supply and delivery of Avocado seedlings to Nakuru county</t>
  </si>
  <si>
    <t>TOSHIA COMPANY LIMITED</t>
  </si>
  <si>
    <t>M/S SAMUES MERCHANTS LIMITED</t>
  </si>
  <si>
    <t>Completion of hellgate slaughter house in hellsgate ward Naivasha sub county</t>
  </si>
  <si>
    <t>STARLIGHT PRECISION LTD</t>
  </si>
  <si>
    <t>Being payment for the supply and delivery of 4 tyres size 185/70/14c for MV No. GKB 694C as per the attached documents</t>
  </si>
  <si>
    <t>CODREYM SUPPLIES AND CONTRACTORS LTD</t>
  </si>
  <si>
    <t>Being payment for the repair and maintenance of MVs no 32CG 039A /32CG035A/32CG 157A/KCD 945G/32CG 156A/KBR 803U/32CG 011A/32CG 019A/KAB 118Q/32CG 040A as per the attached documents</t>
  </si>
  <si>
    <t>POE BOY SERVICES LIMITED</t>
  </si>
  <si>
    <t>Being payment for the repair and maintenance of MV no 32CG 011A as per the attached documents</t>
  </si>
  <si>
    <t>BEING PAYMENT FOR THE REPAIR AND MAINTENANCE OF MV NO 32CG 011A AS PER THE ATTACHED DOCUMENTS</t>
  </si>
  <si>
    <t>Being payment for the repair and maintenance of MV no KBY 615C as per the attached documents</t>
  </si>
  <si>
    <t>BEING PAYMENT FOR THE REPAIR AND MAINTENANCE OF MV NO KBY 615C AS PER THE ATTACHED DOCUMENTS</t>
  </si>
  <si>
    <t>Being payment for the repair and maintenance of MV no KBR 803U as per the attached documents</t>
  </si>
  <si>
    <t>Being payment for the repair and maintenance of MV no 32CG 036A as per the attached documents</t>
  </si>
  <si>
    <t>Being payment for the repair and maintenance of MV no 32CG 039A as per the attached documents</t>
  </si>
  <si>
    <t>Being payment for the supply and delivery of 12 pcs Broad based roll up banners as per the attached documents</t>
  </si>
  <si>
    <t>Being payment  for the supply and delivery of car battery N120 for MV No. KCD 945G as per the attached documents</t>
  </si>
  <si>
    <t>BEING PAYMENT  FOR THE SUPPLY AND DELIVERY OF CAR BATTERY N120 FOR MV NO. KCD 945G AS PER THE ATTACHED DOCUMENTS</t>
  </si>
  <si>
    <t>VICTORY TRADING COMPANY LIMITED</t>
  </si>
  <si>
    <t>Being payment for the supply and delivery of office furmiture as per the attached documents</t>
  </si>
  <si>
    <t>BEING PAYMENT FOR THE SUPPLY AND DELIVERY OF OFFICE FURMITURE AS PER THE ATTACHED DOCUMENTS</t>
  </si>
  <si>
    <t>Being payment for the repair and maintenance of MV no 32CG 057A as per the attached documents</t>
  </si>
  <si>
    <t>BEING PAYMENT FOR THE REPAIR AND MAINTENANCE OF MV NO 32CG 057A AS PER THE ATTACHED DOCUMENTS</t>
  </si>
  <si>
    <t>Being payment for the repair and maintenance of MV no 32CG 042A as per the attached documents</t>
  </si>
  <si>
    <t>BEING PAYMENT FOR THE REPAIR AND MAINTENANCE OF MV NO 32CG 042A AS PER THE ATTACHED DOCUMENTS</t>
  </si>
  <si>
    <t>RIVATEX EAST AFRICA</t>
  </si>
  <si>
    <t>Being payment for the supply and delivery of uniforms as per the attached documents</t>
  </si>
  <si>
    <t>BEING PAYMENT FOR THE SUPPLY AND DELIVERY OF UNIFORMS AS PER THE ATTACHED DOCUMENTS</t>
  </si>
  <si>
    <t>BURAHA ZENONI HOTEL</t>
  </si>
  <si>
    <t>Provision of confrence facility</t>
  </si>
  <si>
    <t>PROVISION OF CONFRENCE FACILITY</t>
  </si>
  <si>
    <t>GACTOR ENTERPRISE LTD</t>
  </si>
  <si>
    <t>Being payment for the supply and installation of solar floodlights at Rongai,Subukia,Kuresoi South sub coounty offices ,Elementaita and Barut Ward office as per the attached documents</t>
  </si>
  <si>
    <t>BEING PAYMENT FOR THE SUPPLY AND INSTALLATION OF SOLAR FLOODLIGHTS AT RONGAI,SUBUKIA,KURESOI SOUTH SUB COOUNTY OFFICES ,ELEMENTAITA AND BARUT WARD OFFICE AS PER THE ATTACHED DOCUMENTS</t>
  </si>
  <si>
    <t>WILLY SAMWA SUPPLIER LTD</t>
  </si>
  <si>
    <t>Being Payment for the construction of administrators office in Tinet Ward as per the attached documents</t>
  </si>
  <si>
    <t>BEING PAYMENT FOR THE CONSTRUCTION OF ADMINISTRATORS OFFICE IN TINET WARD AS PER THE ATTACHED DOCUMENTS</t>
  </si>
  <si>
    <t>BEING PAYMENT  FOR CONFERENCE FACILITATION</t>
  </si>
  <si>
    <t>Gender Mainstreaming</t>
  </si>
  <si>
    <t>HIV AIDS Secretariat workplace Policy Development</t>
  </si>
  <si>
    <t>Purchase of Boilers, Refrigeration and Air-conditioning Plant</t>
  </si>
  <si>
    <t>Rents and Rates - Non-Residential</t>
  </si>
  <si>
    <t>BEING PAYMENT FOR RENTAL SERVICES</t>
  </si>
  <si>
    <t>BEING PAYMENT FOR THE REPAIR AND MAINTENANCE OF MOTOR VEHICLES</t>
  </si>
  <si>
    <t>Obed In The Wild Adventures Limited</t>
  </si>
  <si>
    <t>Prolec Electricus Limited</t>
  </si>
  <si>
    <t>rivatex east africa limited</t>
  </si>
  <si>
    <t>Purchase of Safety Gear</t>
  </si>
  <si>
    <t>Purchase of Uniforms and Clothing - Staff</t>
  </si>
  <si>
    <t>Starlights Precision Limited</t>
  </si>
  <si>
    <t>Purchase of Motor Vehicles</t>
  </si>
  <si>
    <t>TREPA GARAGE AND AUTO SPARES</t>
  </si>
  <si>
    <t>BEING PAYMENT FOR THE SUPPLY AND DELIVERY OF ASSORTED ITEMS .</t>
  </si>
  <si>
    <t>BEING PAYMENT FOR THE SUPPLY AND DELIVERY OF RADIAL TYRES SIZE 315/80/R22.5</t>
  </si>
  <si>
    <t>Purch. of Office Furn. &amp; Gen. - Other (Budget)</t>
  </si>
  <si>
    <t>BEING PAYMENT FOR THE SUPPLY AND DELIVERY OF OFFICE FURNITURE .</t>
  </si>
  <si>
    <t>PRISON INDUSTRIES FUND</t>
  </si>
  <si>
    <t>SAndmu Construction Limited</t>
  </si>
  <si>
    <t>Purch. of Specialised Plant. -</t>
  </si>
  <si>
    <t>Purchase of Musical Instruments</t>
  </si>
  <si>
    <t>Refurbishment of Buildgs - Oth</t>
  </si>
  <si>
    <t>provition of catering services for a business community forum with  the county government for100 pax</t>
  </si>
  <si>
    <t xml:space="preserve">Being payment for provision of full day conference during consultative meeting with Trade county assembly committee members </t>
  </si>
  <si>
    <t>Athiri general suppliers</t>
  </si>
  <si>
    <t>Supply and delivery of four tyres 195/70/14 for GKA 954L</t>
  </si>
  <si>
    <t>Codreym contractors &amp; suppliers</t>
  </si>
  <si>
    <t>Repair and maintenance of motor vehicle for KBY 607 Toyota D/Cab</t>
  </si>
  <si>
    <t>Institute of human resource management</t>
  </si>
  <si>
    <t>Training Expenses</t>
  </si>
  <si>
    <r>
      <t>Provision of 10</t>
    </r>
    <r>
      <rPr>
        <vertAlign val="superscript"/>
        <sz val="12"/>
        <color rgb="FF231F20"/>
        <rFont val="Minion Pro"/>
      </rPr>
      <t>th</t>
    </r>
    <r>
      <rPr>
        <sz val="12"/>
        <color rgb="FF231F20"/>
        <rFont val="Minion Pro"/>
      </rPr>
      <t xml:space="preserve"> annual national HR congress for Florence Murithi</t>
    </r>
  </si>
  <si>
    <t>Agricultural training centre</t>
  </si>
  <si>
    <t>Payment for catering and hall hire</t>
  </si>
  <si>
    <t>Provision of hotel facility</t>
  </si>
  <si>
    <t>Buraha Zenoni ltd</t>
  </si>
  <si>
    <t>Provision of conference facility during induction for newly appointed employed officers</t>
  </si>
  <si>
    <t>Provision of hotel facility during sensitization of cooperative staff on new compliance spot checks tools and new workers cooperatives model   by law</t>
  </si>
  <si>
    <t>Provision of full day conference for trade asses committee team</t>
  </si>
  <si>
    <t>Athiri General Suppliers</t>
  </si>
  <si>
    <t>Supply and delivery of tyre and Battery for 32 CG 020 A and 32CG 225A Respectively (265/70/16 and Battery N70)</t>
  </si>
  <si>
    <t>The Standard Group</t>
  </si>
  <si>
    <t>Provision of advertisement space order stamping stations for weighing and measuring equipment</t>
  </si>
  <si>
    <t>Wangarira smart establishment</t>
  </si>
  <si>
    <t>Production and Printing of Training Materials</t>
  </si>
  <si>
    <t>Supply and delivery of identification cards for county Alcoholic drinks regulations administrative review committee and sub-county alcoholic drink regulation committees and business cards for members of the Nakuru county investment board</t>
  </si>
  <si>
    <t xml:space="preserve">Supply and delivery of identification tags for Alcoholic team </t>
  </si>
  <si>
    <t>Cider collection limited</t>
  </si>
  <si>
    <t>Supply and delivery of assorted uniforms</t>
  </si>
  <si>
    <t>Supply and delivery of cards of Nasher market stalls</t>
  </si>
  <si>
    <t>Supply and delivery of Nakuru unlimited opportunities books investment guide</t>
  </si>
  <si>
    <t>M/s Agricultural society of kenya</t>
  </si>
  <si>
    <t>Purchase and delivery of attendance tickets and essential stickers for year 2025 Nakuru show trade</t>
  </si>
  <si>
    <t>Catering services during the Nakuru show 2025</t>
  </si>
  <si>
    <t>Double E Supplies</t>
  </si>
  <si>
    <t>11938/11939/11940</t>
  </si>
  <si>
    <t>Provision of event services during Ushirika day at kunste  hotel</t>
  </si>
  <si>
    <t>M/S School of Government</t>
  </si>
  <si>
    <t>Being payment of tuition fees for attending strategic leadership development program for AMOS KOECH and senior management course for JOHN JOSEPH NJERU</t>
  </si>
  <si>
    <t>Provision of conference facility during planning committee drafting gaming regulation</t>
  </si>
  <si>
    <t xml:space="preserve">Provision of conference facility  </t>
  </si>
  <si>
    <t>Provision of conference facility</t>
  </si>
  <si>
    <t>Provision of catering services for two days</t>
  </si>
  <si>
    <t>Hotel Hylise</t>
  </si>
  <si>
    <t>Provision of full day conference facility</t>
  </si>
  <si>
    <t>PROVISION OF CONFERENCE FACILITY</t>
  </si>
  <si>
    <t>BENSON NJERAINI</t>
  </si>
  <si>
    <t>NIGHTOUT ALLOWANCE DURING MEDIA KIT CASCADING</t>
  </si>
  <si>
    <t>SAMWEL CHELIMO</t>
  </si>
  <si>
    <t>ESTHER NJERI</t>
  </si>
  <si>
    <t>CYNTHIA MUIRURI</t>
  </si>
  <si>
    <t>ZIPORRAH WAWERU</t>
  </si>
  <si>
    <t>BENJAMIN CHERUOIYOT</t>
  </si>
  <si>
    <t>KENNETH ANDELE</t>
  </si>
  <si>
    <t>VERONICA NJIIRI</t>
  </si>
  <si>
    <t>JOSEPHAT ASANDE</t>
  </si>
  <si>
    <t>BENARD SANG</t>
  </si>
  <si>
    <t>ERIC NDIRANGU</t>
  </si>
  <si>
    <t>ZIPPORAH WAWERU</t>
  </si>
  <si>
    <t>NIGHTOUT ALLOWANCE DURING BUSINESS RESILIENCE THROUGH INNOVATIVE</t>
  </si>
  <si>
    <t xml:space="preserve">BERNARD SANG </t>
  </si>
  <si>
    <t>BENSON NJIRAIN</t>
  </si>
  <si>
    <t xml:space="preserve">NIGHTOUT ALLOWANCE DURING MURANGA INVESTMENT CONFERENCE </t>
  </si>
  <si>
    <t>LOICE MAMET</t>
  </si>
  <si>
    <t>NANCY MASSAM</t>
  </si>
  <si>
    <t>LUCY NJERI MUNGAI</t>
  </si>
  <si>
    <t xml:space="preserve">KIBET KURGAT </t>
  </si>
  <si>
    <t>STEPHEN MUIRURI KURIA</t>
  </si>
  <si>
    <t xml:space="preserve">BERNARD SIGEI </t>
  </si>
  <si>
    <t>NIGHT OUT ALLOWANCE WHILE ATTENDING VERIFICATION EXERCISE</t>
  </si>
  <si>
    <t>GILBERT LANGAT</t>
  </si>
  <si>
    <t>ROBERT CHERUIYOT</t>
  </si>
  <si>
    <t>NANCY MWANGI</t>
  </si>
  <si>
    <t>ERIC WAMBUGU</t>
  </si>
  <si>
    <t>ATTENDING 42 ANNUAL ICPAK SEMINAR</t>
  </si>
  <si>
    <t>ELIZABETH K. OGEGA</t>
  </si>
  <si>
    <t>ATTENDING ANNUAL KIMS TRAINING</t>
  </si>
  <si>
    <t>FLORENCE MUREITHI</t>
  </si>
  <si>
    <t>ATTENDINGHUMAN RESUOURCE  ANNUAL TRAINING IN MOMBASA</t>
  </si>
  <si>
    <t xml:space="preserve">STEPHEN KURIA </t>
  </si>
  <si>
    <t>NIGHT OUT ALLOWANCE WHILE ATTENDING INVESTMENT BOARD INDUCTION</t>
  </si>
  <si>
    <t>BENSON NJIRAINI</t>
  </si>
  <si>
    <t>MARTIN KARIUKI</t>
  </si>
  <si>
    <t>DEVERSE MACHARIA</t>
  </si>
  <si>
    <t>SIMON KONES</t>
  </si>
  <si>
    <t xml:space="preserve">NIGHT OUT ALLOWANCE WHILE ATTENDING SASRA ROUND TABLE MEETING </t>
  </si>
  <si>
    <t>NIGHT OUT ALLOWANCE WHILE ATTENDING SASRA ROUND TABLE MEETING</t>
  </si>
  <si>
    <t>JOSEPHINE NGANDU</t>
  </si>
  <si>
    <t>ERNEST MUTAI</t>
  </si>
  <si>
    <t>BERNARD NJIRAINI</t>
  </si>
  <si>
    <t>NIGHT OUT ALLOWANCE WHILE ATTENDING NYERI AND MURANG'A STUDY VISIT</t>
  </si>
  <si>
    <t>ALEX MUCHEMI</t>
  </si>
  <si>
    <t>SALOME AMISI</t>
  </si>
  <si>
    <t>NIGHTOUT ALLOWANCE DURING EMPOWERING GROWTH INCLUSIVE FINANCE AND INVESTMENT FOR SMES</t>
  </si>
  <si>
    <t>BEING PAYMENT OF PROVISION OF AIRTICKET SERVICES FROM NAIROBI TO MOMBASA AND BACK FOR ONE CATHERINE CHANGWONY FOR THE DEPARTMENT OF EDUCATION AND ICT</t>
  </si>
  <si>
    <t>BEING PAYMENT FOR THE REGISTRATION OF THE COUNCIL OF GOVERNORS' 2025 DEVOLUTION CONFERENCE FROM 12TH TO 15TH AUGUST 2025 IN HOMA BAY COUNTY AS PER ATTACHED DOCUMENTATION.</t>
  </si>
  <si>
    <t>BEING PAYMENT FOR 2 DAYS NIGHTOUT ALLOWANCE TO OFFICER WHILE ATTENDING CEREB FLAGSHIP IDENTIFICATION WORKSHOP HELD FROM 25TH JANUARY 2024 TO 26TH JANUARY 2024 AT LAKE NAIVASHA RESORT.</t>
  </si>
  <si>
    <t>james murimi chacha</t>
  </si>
  <si>
    <t>BEING PAYMENT FOR  4 DAYS NIGHTOUT ALLOWANCE AND TRANSPORT FOR  OFFICERS ATTENDING A CONFERENCE FOR VOCATIONAL TRAINING INSTITUTIONS ON QUALITY ASSURANCE  AND BEST PRACTICES FROM 28TH TO 30TH MAY 2025 AT THE REEF HOTEL,MOMBASA.</t>
  </si>
  <si>
    <t>BEING PAYMENT FOR 6 DAYS NIGHTOUT ALLOWANCE TO OFFICERS WHILE ON OFFICIAL DUTIES WITH CHIEF OFFICER EDUCATION AND STAFF FROM,25TH-29TH NOVEMBER 2024,HYLISE HOTEL,NAIVASHA.</t>
  </si>
  <si>
    <t>JANE ISAIAH OMINGO</t>
  </si>
  <si>
    <t>BEING PAYMENT FOR 6 DAYS NIGHTOUT ALLOWANCE TO OFFICERS WHILE PARTICIPATING IN THE VERIFICATION,VALIDATION OF PUBLIC PRIMARY SCHOOLS ASSET PREVIOUSLY MANAGED BY DEFUNCT MUNICIPAL COUNCIL,NAKURU,25TH-29TH NOVEMBER 2024,HYLISE HOTEL,NAIVASHA.</t>
  </si>
  <si>
    <t>Shonvi Exquisite Supplies Limited</t>
  </si>
  <si>
    <t>Purchase of ICT Networking and Communication Equipment</t>
  </si>
  <si>
    <t>CGN/EIEPC/ONT/092/2024-2025</t>
  </si>
  <si>
    <t>BEING SUPPLY AND DELIVERY OF PUBLIC COMMUNICATION AND ICT EQUIPMENT FOR THE DEPARTMENT OF EDUCATION,ICT,E-GOVERNMENT AND PUBLIC COMMUNICATION.</t>
  </si>
  <si>
    <t>Withholding Tax - MAJESTY COMPUCARE</t>
  </si>
  <si>
    <t>LOSUNG SUPPLIES LIMITED</t>
  </si>
  <si>
    <t>BEING PAYMENT OF SUPPLY OF PRESSSURE PLATE, CLUTCH PLATE, RELEASE BEARING, BRAKE PADS AND BRAKE LINING FOR KBG 285C INV 126, 124 LPO NO 11572, 11561, 11566</t>
  </si>
  <si>
    <t>11567, 11573, 11568, 11570</t>
  </si>
  <si>
    <t>BEING PAYMENT OF SUPPLY OF PRESSSURE PLATE, CLUTCH PLATE, RELEASE BEARING, BRAKE PADS AND BRAKE LINING FOR KBQ 165D INV 078, 077, 082, 072 LPO NO 11567,11573,11568 11570</t>
  </si>
  <si>
    <t>BEING PAYMENT OF SERVICING 32CG053A TOYOTA INV. 006,005, 001, 002  LPO NO 11578, 11577, 11557, 11558</t>
  </si>
  <si>
    <t>NIMKIM VENTURES LIMITED</t>
  </si>
  <si>
    <t>BEING PAYMENT OF SUPPLY AND DELIVERY OF MOBILE PHONE TYPE 2 INVOICE NO. INV-CGB222, LPO NO 69360</t>
  </si>
  <si>
    <t>BEING PAYMENT OF MEDIUM SIZE PAIR OF SCISSORS, TONNER AND PRINTING PAPERS INV.E204 LPO NO76680</t>
  </si>
  <si>
    <t>DANIEL KAMAU MOTORS GARAGE</t>
  </si>
  <si>
    <t>11582, 11574, 11571,11581, 11576, 11587, 11562, 11559, 11569</t>
  </si>
  <si>
    <t>BEING PAYMENT OF SERVICING KAM 044T NISSAN INV.2339,2329, 2325, 2348, 2335, 2344, 2316, 2315,2314 LPO NO 11582, 11574, 11571,11581, 11576, 11587, 11562, 11559, 11569</t>
  </si>
  <si>
    <t>BEING PAYMENT OF SUPPLY AND DELIVERY OF MOBILE PHONE TYPE 2 INVOICE NO. INV-CGB229, LPO NO 69384</t>
  </si>
  <si>
    <t>H AND A CONSULTING GROUP LTD</t>
  </si>
  <si>
    <t>BEING PAYMENT FOR PROVISION OF TRAINING SERVICES ON PPRA ACT 2015 TO COUNTY GOVERNMENT OF NAKURU STAFF MEMBERS ON 5TH MARCH 2025 INV. 015 LSO NO 11692</t>
  </si>
  <si>
    <t>Withholding Tax - VIVO ENERGY KENYA LIMITED - FINREC2551001 /</t>
  </si>
  <si>
    <t>Withholding Tax - VIVO ENERGY KENYA LIMITED - FINREC2554001 /</t>
  </si>
  <si>
    <t>BEING PAYMENT FOR THE SUPPLY AND DELIVERYOF ASSORTED OFFICE STATIONERIES AND TONERS AS PER INVOICES NO: 068, 064, 058, 067, 074, 069, 059, 062, 061 AND LPOs NO:76618, 76641, 76657, 76662, 76672, 76668, 76613, 76608.</t>
  </si>
  <si>
    <t>BEING PAYMENT FOR THE SUPPLY AND DELIVERY OF ASSORTED OFFICE STATIONERIES AND TONERS AS PER INVOICES NO: 224, 218, 215, 225, 212, 213, 226, 220, AND LPOs NO: 76661, 76630, 76646, 76667, 75593, 75600, 76673, 76607</t>
  </si>
  <si>
    <t>BEING PAYMENT FOR THE SUPPLY AND DELIVERY OF FUEL AND LUBRICANTS TO THE GILGIL MUNICIPALITY AS PER LPO NO: 64817 AND INVOICE NO: 360/2025.</t>
  </si>
  <si>
    <t>BEING PAYMENT FOR THE SUPPLY AND DELIVERY OF 7No. MOBILE PHONES, 16No. LAPTOPS, 7No. MOUSES &amp; 3No. STANDBY UPS AS PER INVOICE No. 202 &amp; LPO No. 76307</t>
  </si>
  <si>
    <t>BEING PAYMENT TO PRINT OPTIONS LIMITED  FOR THE SUPPLY AND DELIVERY OF IMPREST REGISTERS, INTERNAL REQUISITION, LAB REQUEST, OUTPATIENT CARDS, PRESCRIPTION SHEET AS PER LPO NO. 51849</t>
  </si>
  <si>
    <t>BEING PAYMENT TO NATION MEDIA GROUP FOR QUARTER PAGE COLOURED ADVERT FOR THE ANNUAL DVPT PLAN 2025/2026 ON 14TH AUG, 2024 LSO 11214, HIGH FREQ TV ADVERTS FOR INSPECTION  LSO NO. 16809 &amp; 1/2 COLOR FOR DRAFT ROLL 2017 LSO NO. 11213</t>
  </si>
  <si>
    <t>BEING PAYMENT TO NATION MEDIA GROUP FOR QUARTER PAGE COLOURED ADVERT FOR CFSP 2025 AND MTEF 2025/2026-2027/2028 &amp; COUNTY CLIMATE ACTIONS 2024/25; LSO 16839</t>
  </si>
  <si>
    <t>BEING TRAINING OF 2% VAT FEE FOR ALICE ABUKI &amp; WINNIE NAMASAKA WHO ATTENDED A WORKSHOP ON STRATEGIC FUNDRAISING AND RESOURCE MOBILIZATION FROM 1ST - 4TH APRIL, 2025 IN MOMBASA AS PER INVOICE No. SINV-01196 &amp; LSO No.11695</t>
  </si>
  <si>
    <t>2% VAT - FINREC256431001 ATC</t>
  </si>
  <si>
    <t>BEING PAYMENT OF 2% VATFOR THE SUPPLY AND DELIVERY OF ASSORTED OFFICE STATIONERIES AND TONERS AS PER INVOICES NO: 057, 063, 056, 055, 066, 060, 065 and LPOs NO: 76652, 76632, 76647, 75572, 75594, 76601, 75584, 75585.</t>
  </si>
  <si>
    <t>MEDOW BUSINESS SOLUTIONS LIMITED</t>
  </si>
  <si>
    <t>BEING PAYMENT OF SUPPLY, INSTALLATION AND COMMISSIONING OF COUNTY ASSETS MANAGEMENT SYSTEM</t>
  </si>
  <si>
    <t>BEING PAYMENT OF STORES ASSETS MANAGEMENT SYSTEMS</t>
  </si>
  <si>
    <t>BONARYS SECURITY SERVICES LIMITED</t>
  </si>
  <si>
    <t>BEING PAYMENT FOR PROVISION OF SECURITY TO THE DEPARTM,ENT OF WATER, ENVIRONMENT, ENERGY, CLIMATE CHANGE AND NATURAL RESOURCES OFFICES FOR THE MONTH OF JULY, AUGUST AND SEP[TEMBER 2024</t>
  </si>
  <si>
    <t>fuel and lubricants</t>
  </si>
  <si>
    <t>BEING PAYMENT FOR PROVISION OF FUEL AND LUBRICANTS FOR THE DEPARTMENT OF WATER</t>
  </si>
  <si>
    <t>BEING PAYMENT FOR THE PROVISION OF SECURITY TO THE DEPARTMENTS OF WATER ,NYAYO GARDENS AND LIONS GARDEN FOR THE MONTHS OF NOVEMBER,DECEMBER 2024 AND JANUARY 2025</t>
  </si>
  <si>
    <t>BEING PAYMENT FOR THE PROVISION OF SECURITY TO THE DEPARTMENT OF WATER FOR THE MONTHS OF OCTOBER TO DECEMBER 2024</t>
  </si>
  <si>
    <t>ATHIRI GENERAL SUPPLIES</t>
  </si>
  <si>
    <t>SUPPLY AND DELIVERY OF 12NO. RADIAL TYRES NO. 1100/22.5 FOR 32CG228A AND REFUSE TRACK 32CG229A</t>
  </si>
  <si>
    <t>INFONET TECHNOLOGIES</t>
  </si>
  <si>
    <t>training fee</t>
  </si>
  <si>
    <t xml:space="preserve">TRAINING ON CYBER SERCURITY FOR SUSAN NJENGA IN TRAVELLERS HOTEL MOMBASA </t>
  </si>
  <si>
    <t>SEMOLINK COMPANY LIMITED</t>
  </si>
  <si>
    <t>laboratory reagents</t>
  </si>
  <si>
    <t>BEING PAYMENT FOR THE SUPPLY AND DELIVERY OF LABORATORY EQUIPMENT AND REAGENTS TO THE DEPARTMENT OF WATER</t>
  </si>
  <si>
    <t>Double E supplies</t>
  </si>
  <si>
    <t xml:space="preserve">catering </t>
  </si>
  <si>
    <t>PROVISION OF EVENT MANAGEMENT</t>
  </si>
  <si>
    <t xml:space="preserve">Empolos Hotel </t>
  </si>
  <si>
    <t xml:space="preserve">AND CONFERENCING </t>
  </si>
  <si>
    <t>Klassical international</t>
  </si>
  <si>
    <t>PROVISION OF AIR TICKET</t>
  </si>
  <si>
    <t>Engafric Construction &amp; motors ltd</t>
  </si>
  <si>
    <t>motor vehicle maintenance</t>
  </si>
  <si>
    <t>SUPPLY AND DELIVERY  OF SPARE PARTS FOR DEPARTMENTS MOTORVEHICLES</t>
  </si>
  <si>
    <t>Brixton security Services limited</t>
  </si>
  <si>
    <t>PROVISION OF SECURITY TO THE DEPARTMENTS OFFICES,NYAYO GARDEN AND LIONS GARDEN</t>
  </si>
  <si>
    <t>Water Services Providers Association</t>
  </si>
  <si>
    <t>MEMBERSHIP FOR MARGARET MWANGI</t>
  </si>
  <si>
    <t>BEING PAYMENT FOR REPAIR OF CHIEF OFFICER MOTOR VEHICLE 32CG 071A</t>
  </si>
  <si>
    <t>catering</t>
  </si>
  <si>
    <t>BEING PAYMENT FOR 5 DAYS NIGHT OUT ALLOWANCE FOR PREPARATION OF QUARTER FOUR BUDGET PROCESS REVIEW AND  IMPLEMENTION STATUS REPORT FY 2023/2024 HELD IN NAIVAWASCO BOARD ROOM FROM 15TH- 19TH JULY 2024</t>
  </si>
  <si>
    <t>BEING PAYMENT OF 3 DAYS TRANSPORT REIMBURSEMENT FOR PARTICIPATION ON THE WARD CLIMATE CHANGE PLANNING COMMITTEE WORKSHOP HELD AT EMPOLOS HOTEL FROM 17TH-19TH APRIL 2024 AS PER ATTACHED</t>
  </si>
  <si>
    <t>MARGARET WANJIRU KINYANJUI</t>
  </si>
  <si>
    <t>tradeshows</t>
  </si>
  <si>
    <t>BEING PAYMENT FOR PREPARATION OF THE 2025 DEVOLUTION CONFERENCE TO BE HELD IN HOMABAY FROM 12TH TO 15TH AUGUST 2025</t>
  </si>
  <si>
    <t>BEING PAYMENT FOR 8 NO. DELEGATES ATTENDING DEVOLUTION CONFERENCE 2025IN HOMABAY COUNTY FROM 12TH-15TH AUGUST 2025</t>
  </si>
  <si>
    <t>PAUL MACHARIA</t>
  </si>
  <si>
    <t>PAYMENT FOR 7 DAYS ALLOWANCE FOR ATTENDING QUARTERLY CONSULTATIVE MEETING WITH COUNTY EXECUTIVE COMMITTEE AND DIRECTOR IN CHARGE OF ENERGY ON 17TH-21ST MARCH 2025 IN NAIVASHA</t>
  </si>
  <si>
    <t>JOHN NJENGA</t>
  </si>
  <si>
    <t>PAYMENT FOR 2 DAYS NIGHT OUT TO COLLECT AUTHORITY LETTER FOR DEPARTMENTS VEHICLES AND TRUCK TO WORK BEYOND NORMAL HOURS AT RUARAKA FROM 5TH-6TH JAN 2025</t>
  </si>
  <si>
    <t xml:space="preserve">STEPHEN WAWERU </t>
  </si>
  <si>
    <t>PAYMENT FOR 2 DAYS NIGHT OUT FOR ATTENDING VALIDATION WORKSHOP ON ASSESSING GAPS AND OPPORTUNITIES IN MACHAKOS 13TH-15TH MAY 2025</t>
  </si>
  <si>
    <t>PAYMENT FOR 2 DAYS NIGHT OUT FOR ATTENDING GREEN HYDROGEN SYMPOSIUM AT PULLMANS HOTEL IN NAIROBI ON 14TH-16TH MAY 2025</t>
  </si>
  <si>
    <t>JOHN BETT</t>
  </si>
  <si>
    <t>STEPHEN TIRIMBA</t>
  </si>
  <si>
    <t>PAYMENT FOR SECURITY OFFICERS NIGHT SHIFT ALLOWANCE AT GIOTO DUMP SITE FROM 1ST OCT TO 31ST DEC 2024</t>
  </si>
  <si>
    <t>GILBERT RONO</t>
  </si>
  <si>
    <t>WILLIAM MARITIM</t>
  </si>
  <si>
    <t>CALMAX ISAYA</t>
  </si>
  <si>
    <t>LAWRENCE NAEKU</t>
  </si>
  <si>
    <t>PAYMENT FOR SECURITY OFFICERS NIGHT SHIFT ALLOWANCE AT GIOTO DUMP SITE FROM 1ST JAN TO 10TH MARCH 2025</t>
  </si>
  <si>
    <t>SALOME NDUNGU</t>
  </si>
  <si>
    <t>BEING PAYMENT FOR 3 DAYS NIGHT OUT ALLOWANCE FOR  ATTENDING HUMAN RESOURCE MANAGEMENT INFORMATION SYSTEM TRAINING HELD AT PANARI HOTEL NYAHURURU FROM 18TH-20TH JUNE 2025</t>
  </si>
  <si>
    <t>MARGARET MWANGI</t>
  </si>
  <si>
    <t xml:space="preserve">Wilfred Rubia </t>
  </si>
  <si>
    <t xml:space="preserve">Payment For 6 Day Allowance For Maintainance Of Naivasha Waste Disposal Site </t>
  </si>
  <si>
    <t>BEING PAYMENT FOR CARRYING OUT MAINTAINANCE AND SUPERVISION OF HEAVY PLANT MACHINES WHILE CLEARING DRAINANGE AND TIPING SITE FROM 1-5MAY AND 17TH MAY 2024</t>
  </si>
  <si>
    <t>MICHAEL KANYARI</t>
  </si>
  <si>
    <t>6DAYS ALLOWANCE FOR CLEARING HEAPS AND WASTES IN CREATING TIPPING SITES AT NAIVASHA DUMPSITE  FROM 1-5MAY AND 17TH MAY 2024</t>
  </si>
  <si>
    <t>WELDON SANG</t>
  </si>
  <si>
    <t>BEING PAYMENT FOR 5 DAYS NIGHT OUT ALLOWANCE FOR PREPARATION OF END YEAR INTERNAL PERFORMANCE EVALUATION REPORT FY 2023/2024 HELD AT NAIVAWASCOS BOARDROOM NAIVASHA FROM 9TH -13TH SEPT 2024</t>
  </si>
  <si>
    <t xml:space="preserve">PAYMENT FOR 5DAYS NIGTH OUT ALLOWANCE FOR ATTENDING A CONFERENCEI N MOMBASA PRIDE INN HOTEL </t>
  </si>
  <si>
    <t>EMMA WANJIRU</t>
  </si>
  <si>
    <t>PAYMENT 3 DAYS NIGHT OUT ALLOWANCE FOR ATTENDING THE 3RD EDITION OF KENYA LOOP FORUM HELD ON 24TH-26TH FEBRUARY 2025 AT SARIT CENTER NAIROBI</t>
  </si>
  <si>
    <t>FRANCIS MBUGUA</t>
  </si>
  <si>
    <t>GERTRUDE MUMBI</t>
  </si>
  <si>
    <t>BEING PAYMENT FOR NHIF DEDUCTION  FOR CONTRACTUAL DRIVER FOR THE MONTH OF JULY 2024</t>
  </si>
  <si>
    <t>BEING PAYMENT FOR NHIF DEDUCTION  FOR CONTRACTUAL DRIVER FOR THE MONTH OF SEPTEMBER 2024</t>
  </si>
  <si>
    <t>nssf</t>
  </si>
  <si>
    <t>BEING PAYMENT FOR NSSF DEDUCTION  FOR CONTRACTUAL DRIVER FOR THE MONTH OF SEPTEMBER 2024</t>
  </si>
  <si>
    <t>BEING PAYMENT FOR NSSF DEDUCTION  FOR CONTRACTUAL DRIVER FOR THE MONTH OF OCTOBER 2024</t>
  </si>
  <si>
    <t>BEING PAYMENT FOR HOUSE LEVY DEDUCTION  FOR CONTRACTUAL DRIVER FOR THE MONTH OF OCTOBER 2024</t>
  </si>
  <si>
    <t>BEING PAYMENT FOR NHIF DEDUCTIONS FOR CASUALS FOR  THE MONTH OF JUNE 2024</t>
  </si>
  <si>
    <t>BEING PAYMENT FOR NHIF DEDUCTIONS FOR CASUALS FOR  THE MONTH OF AUGUST 2024</t>
  </si>
  <si>
    <t>BEING PAYMENT FOR NHIF DEDUCTIONS FOR CASUALS FOR  THE PERIOD 16TH JULY TO 14 AUGUST 2024.</t>
  </si>
  <si>
    <t>BEING PAYMENT FOR NHIF DEDUCTION FOR CASUAL WAGES FOR FOR THE PERIOD 15TH AUGUST TO 13TH SEPTEMBER 2024</t>
  </si>
  <si>
    <t>BEING PAYMENT FOR NSSF DEDUCTION FOR CASUAL WAGES FOR FOR THE PERIOD 14TH SEPTEMBER TO 14TH OCTOBER 2024</t>
  </si>
  <si>
    <t>BEING PAYMENT FOR NHIF DEDUCTION FOR CASUAL WAGES FOR FOR THE PERIOD 14TH SEPTEMBER TO 14TH OCTOBER 2024</t>
  </si>
  <si>
    <t>PAYMENT FOR NSSF EMPLOYER &amp; EMPLOYEE CONTRIBUTIONS FOR CASUAL WAGES FOR THE MONTH OF NOVEMBER2024</t>
  </si>
  <si>
    <t>SOCIAL HEALTH INSURANCE FUND</t>
  </si>
  <si>
    <t>PAYMENT FOR SHIF DEDEUCTION FOR  CASUALFOR THE MONTH OF DECEMBER 2024</t>
  </si>
  <si>
    <t>PAYMENT FOR NHIF DEDUCTION FOR CASUAL WORKERS FROM 15TH OCTOBER TO 13TH NOVEMBER 2024</t>
  </si>
  <si>
    <t>internet connections</t>
  </si>
  <si>
    <t>PAYMENT FOR 2% VAT TAX DEDUCTION PROVISION OF INTERNET (WIFI) TO THE DEPARTMENT OF WATER, ENVIRONMENT, ENERGY, CLIMATE CHANGE AND NATURAL RESOURCES FOR THE PERIOD 1ST NOVEMBER 2024 TO 31ST APRIL 2024</t>
  </si>
  <si>
    <t xml:space="preserve">sanitary </t>
  </si>
  <si>
    <t>PAYMENT FOR SANITATION SERVICES PROVIDED TO THE DEPARTMENT OF WEECCNR FOR THE PERIOD OF JULY 2024 TO OCT 2024.</t>
  </si>
  <si>
    <t xml:space="preserve">BEING 1ST PAYMENT FOR SUPPLY &amp; DELIVEY OF 12NO. RADIAL TYRES NO 1100/22.5 FOR 32CG 228A REFUSE TRUCK &amp; 32CG 229A REFUSE TRACK </t>
  </si>
  <si>
    <t>airtime</t>
  </si>
  <si>
    <t>BEING PAYMENT FOR FACILITATION OF AIRTIME FOR OFFICERS FOR THE FOURTH QUARTER FY 2024/2025</t>
  </si>
  <si>
    <t>Penka Construction And Supplies Agencies Limited</t>
  </si>
  <si>
    <t xml:space="preserve">piping </t>
  </si>
  <si>
    <t>BEING PAYMENT FOR PROPOSED PIPING AT MILIMANI GATAMAIYU BOREHOLE IN MALEWA WEST WARD GILGIL SUB COUNTY</t>
  </si>
  <si>
    <t>BNC DESIGN AND BUILD CONCEPTS LIMITED</t>
  </si>
  <si>
    <t>BEING PAYMENT FOR PROPOSED PIPE LAYING AT MUTAMAIYU WATER WORKS IN ELBURGON WARD MOLO SUB COUNTY</t>
  </si>
  <si>
    <t>JAWAVILA CONTRACTORS</t>
  </si>
  <si>
    <t>BEING PAYMENT FOR THE SUPPLY AND DELIVERY OF PROPOSED SUPPLY AND DELIVERY OF WATER PIPES AND FITTING AT PARKVIEW SUB LOCATION BARUT WARD NAKURU WEST SUB COUNTY</t>
  </si>
  <si>
    <t>Merlinz Keys Enterprises Limited</t>
  </si>
  <si>
    <t>BEING 1ST PAYMENT FOR PROPOSED TRENCHING AND PIPING AT VARIOUS WATER PROJECTS IN MAU SUMMIT KAMARA WARD KURESOI NORTH SUB COUNTY</t>
  </si>
  <si>
    <t>OLENGURUONE BIDII TRADERS</t>
  </si>
  <si>
    <t>BEING PAYMENT FOR PROPOSED EQUIPPING AND SOLARISATION OF MURICHO BOREHOLE IN VISOI WARD RONGAI SUB COUNTY</t>
  </si>
  <si>
    <t>BEING PROPOSED PIPING OF KIRIMA OLRONGAI WATER PROJECT IN MENENGAI WEST WARD RONGAI SUB COUNTY</t>
  </si>
  <si>
    <t>Lumiseal Enterprises Limited</t>
  </si>
  <si>
    <t>BEING PAYMENT FOR PROPOSED EQUIPPING, SOLARISATION, FENCING, WATER KIOSK AND WATER TANK OF 10,000 LITRES AT NGANOINI BOREHOLE</t>
  </si>
  <si>
    <t>Jayles Company Ltd</t>
  </si>
  <si>
    <t>PROPOSED PIPE LAYING AT RUIRU WATER PROJECT IN KABAZI WARD SUBUKIA SUB COUNTY</t>
  </si>
  <si>
    <t>Tiecim Limited</t>
  </si>
  <si>
    <t xml:space="preserve">Construction of 50m3 masonary tank,construction of water kiosk,installation of 10,000l water tank and purchase of HDPE pipes in Lare ward njoro sub county </t>
  </si>
  <si>
    <t>Tunnel endlight limited</t>
  </si>
  <si>
    <t>proposed spring protection and sump construction at Tegat,Saptet in Kiptagich ward Kuresoi south sub county</t>
  </si>
  <si>
    <t>Irayri Limited</t>
  </si>
  <si>
    <t>installation of pumps</t>
  </si>
  <si>
    <t>installation of pumping unit at St John in Malewa west ward Gilgil sub county</t>
  </si>
  <si>
    <t xml:space="preserve">Skylyt Graphics Design </t>
  </si>
  <si>
    <t>Proposed 6m high pressed steel tower and 2no 10m3 plastic tanks and fencing at Kamiruri borehole site in Bahati ward Bahati sub county</t>
  </si>
  <si>
    <t xml:space="preserve">Patrika General Enterprises </t>
  </si>
  <si>
    <t>Proposed borehole development at lower Mutamaiyu water works in Elbugon ward Molo sub county</t>
  </si>
  <si>
    <t xml:space="preserve">Twins water systems </t>
  </si>
  <si>
    <t>supply of pipes and fitting</t>
  </si>
  <si>
    <t>Proposed supply of pipes and fittings in Visoi ward Rongai sub county</t>
  </si>
  <si>
    <t>Wigma Enterprises Company limited</t>
  </si>
  <si>
    <t xml:space="preserve">supply of pipes </t>
  </si>
  <si>
    <t>proposes supply and delivery of HDPE pipes at Everbest water project in Molo ward Molo sub county</t>
  </si>
  <si>
    <t>Penka construction and supplies agency</t>
  </si>
  <si>
    <t xml:space="preserve">BEING PAYMENT FOR PROPOSED CONSTRUCTION OF BOOSTER PUMP SOLAR PANEL, PIPING &amp; TANK IN NYONDIA IN MALEWA WEST WARD, GIGIL SUB COUNTY </t>
  </si>
  <si>
    <t>Kenzel Investments Limited</t>
  </si>
  <si>
    <t>solarization of borehole</t>
  </si>
  <si>
    <t>BEING PAYMENT FOR PROPSED EQUIPPING AND SOLARIZATION OF CHESEON BOREHOLE IN MAUCHE WARD, NJORO SUB COUNTY</t>
  </si>
  <si>
    <t>Aquasan system Limited</t>
  </si>
  <si>
    <t>water works</t>
  </si>
  <si>
    <t>BEING PAYMENT FOR PROPOSED WATER WORKS AT MOGGON RESOURCE CENTERE BOREHOLE IN KAPKURES WARD NAKURU WEST SUB COUNTY</t>
  </si>
  <si>
    <t>lithan investment</t>
  </si>
  <si>
    <t>BEING PAYMENT FOR CONSTRUCTION A WATER KIOSK WITH A 10,000 LITRE WATER TANK AT KIPTENDEN WATER PROJECT.</t>
  </si>
  <si>
    <t>Tunnel End Light limited</t>
  </si>
  <si>
    <t>Proposed 20m3 tank construction at Kiborowa in Kiptagich ward Kuresoi south sub county</t>
  </si>
  <si>
    <t>Proposed piping,50m3 tank and electricity connection in nessuit ward Njoro sub county</t>
  </si>
  <si>
    <t>Olenguruone Bidii traders</t>
  </si>
  <si>
    <t>Proposed purchase and supply of water pipes and completion of piping at siwot primary-kipkoebet in Keringet ward Kuresoi south sub county</t>
  </si>
  <si>
    <t>Ruisa Limited</t>
  </si>
  <si>
    <t>Proposed constrution of a tank,booster pump, solar panel piping and tank at Gathengera borehole in Malewa west ward Gilgil sub county</t>
  </si>
  <si>
    <t>Marimaya Investment Limited</t>
  </si>
  <si>
    <t>borehole equipping</t>
  </si>
  <si>
    <t>Proposed equipping of Kiptenden borehole in Mauche ward Njoro sub countty</t>
  </si>
  <si>
    <t>Tigirgir Enterprises</t>
  </si>
  <si>
    <t>pipe laying</t>
  </si>
  <si>
    <t>Proposed laying of pipeline at Gituru wendani water project in Biashara ward Naivasha sub county</t>
  </si>
  <si>
    <t>Peshmac Holdings limited</t>
  </si>
  <si>
    <t>Proposed trenching and piping at Soitaran/kapkwen canaan kapungut,chebaraa,saitaran/sigowet-tabaitan nursery school and Soitaran from Lelabei primary water project in Keringet ward kuresoi south sub county</t>
  </si>
  <si>
    <t>WORKMAN INTERNATIONAL CO LIMITED</t>
  </si>
  <si>
    <t>BEING PAYMENT FOR PROPOSED  PIPE LAYING AND WATER POINT AT QUARRY IN SUBUKIA WARD SUBUKIA SUB COUNTY</t>
  </si>
  <si>
    <t>EVA TRADING AGENCIES LIMITED</t>
  </si>
  <si>
    <t>BEING PAYMENT FOR PRPOSED PIPING AT TACHASIS IN MAUCHE WARD NJORO SUB COUNTY</t>
  </si>
  <si>
    <t>JOMIKOKA CONSTRUCTION LIMITED</t>
  </si>
  <si>
    <t>BEING PAYMENT FOR THE PROPOSED CONSTRUCTION OF SITE OFFICE WITH SANITARY FACILITY AND CONSTRUCTION OF GATE HOUSE AT MOLO DUMP SITE IN MOLO WARD MOLO SUB COUNTY</t>
  </si>
  <si>
    <t>BEING PAYMENT FOR PROPOSED PIPELINE EXTENSION AT NDERIT BOREHOLE AND WIRING OF NYARIENDA BH PUMP HOUSE IN ELEMENTAITA WARD GILGIL SUB-COUNTY</t>
  </si>
  <si>
    <t>PETMARK INVESTMENTS COMPANY LTD</t>
  </si>
  <si>
    <t>BEING PAYMENT FOR PROPOSED INSTALLATION OF PUMPING EQUIPMENT, SOLAR STRUCTURE, SOLAR PANELS, TANK REPAIR AND PIPING IN MAIELLA WARD NAIVASHA SUB COUNTY</t>
  </si>
  <si>
    <t>DERMERC VENTURES LIMITED</t>
  </si>
  <si>
    <t>BEING PAYMENT PROPOSED BOREHOLE EQUIPPING AND SOLARIZATION, RISING MAIN, COMMUNAL WATER POINT PIPE WORK AND FENCING AT MKOROMBOSI WATER WORKS IN TURI WARD IN MOLO SUB COUNTY</t>
  </si>
  <si>
    <t>PULP CONSTRUCTION COMPANY LTD</t>
  </si>
  <si>
    <t>BEING PAYMENT FOR PROPOSED PIPE LAYING ACROSS KIPTARAGON WATER PROJECT PROPOSED TRENCHING AND PIPING CROSS KITOBEN WATER PROJECT AND AT SINENDET WATER PROJECT IN AMALO WARD KURESOI SOUTH SUB COUNTY</t>
  </si>
  <si>
    <t>COMMISSIONER OF VAT (2%)</t>
  </si>
  <si>
    <t>VAT DEV</t>
  </si>
  <si>
    <t xml:space="preserve">BEING PAYMENT FOR UNPAID 2% VAT </t>
  </si>
  <si>
    <t xml:space="preserve">WITHHOLDING TAX 3% </t>
  </si>
  <si>
    <t>WHT DEV</t>
  </si>
  <si>
    <t>BEING PAYMENT FOR UNPAID 3% WHT</t>
  </si>
  <si>
    <t>RETENTION ACCOUNT (10%)</t>
  </si>
  <si>
    <t>RETENTION DEV</t>
  </si>
  <si>
    <t>BEING PAYMENT FOR UNPAID 10% RETENTION</t>
  </si>
  <si>
    <t>21/01/2025</t>
  </si>
  <si>
    <t>5401/5402/5409/5412/5408/5407/5413/5406/5404/5405/5415/5409</t>
  </si>
  <si>
    <t>25/06/2025</t>
  </si>
  <si>
    <t>25/03/2025</t>
  </si>
  <si>
    <t>28/05/2025</t>
  </si>
  <si>
    <t>17/03/2025</t>
  </si>
  <si>
    <t>13/12/2024</t>
  </si>
  <si>
    <t>23/08/2024</t>
  </si>
  <si>
    <t>21/03/2025</t>
  </si>
  <si>
    <t>27/03/2025</t>
  </si>
  <si>
    <t>27/03/2026</t>
  </si>
  <si>
    <t>20/01/2025</t>
  </si>
  <si>
    <t>22/10/2024</t>
  </si>
  <si>
    <t>16/05/2025</t>
  </si>
  <si>
    <t>16/01/2025</t>
  </si>
  <si>
    <t>30/04/2025</t>
  </si>
  <si>
    <t>25/05/2025</t>
  </si>
  <si>
    <t>TS CONNECT</t>
  </si>
  <si>
    <t>31/07/2024</t>
  </si>
  <si>
    <t>DEVELOPMENT OF HRMIS SYSTEM</t>
  </si>
  <si>
    <t xml:space="preserve">PREPARATION OF SERVICE CHARTER FOR THE DEPARTMENT OF PSM FOR 11 SUB-COUNTIES, 55 WARDS AND HEADQUARTERS BOTH IN ENGLISH AND KISWAHILI. </t>
  </si>
  <si>
    <t xml:space="preserve">SUPPLY AND DELIVERY OF 4 TYRES SIZE 185/70/14C FOR MV NO. GKB 694C </t>
  </si>
  <si>
    <t xml:space="preserve">REPAIR AND MAINTENANCE OF MVS NO 32CG 039A /32CG035A/32CG 157A/KCD 945G/32CG 156A/KBR 803U/32CG 011A/32CG 019A/KAB 118Q/32CG 040A </t>
  </si>
  <si>
    <t xml:space="preserve">REPAIR AND MAINTENANCE OF MV NO KBR 803U </t>
  </si>
  <si>
    <t xml:space="preserve">BEING PAYMENT FOR THE REPAIR AND MAINTENANCE OF MV NO 32CG 036A </t>
  </si>
  <si>
    <t xml:space="preserve">REPAIR AND MAINTENANCE OF MV NO 32CG 039A </t>
  </si>
  <si>
    <t xml:space="preserve">BEING PAYMENT FOR THE SUPPLY AND DELIVERY OF 12 PCS BROAD BASED ROLL UP BANNERS </t>
  </si>
  <si>
    <t>AIRTICKETS</t>
  </si>
  <si>
    <t xml:space="preserve"> SUPPLY AND DELIVERY OF ASSORTED ITEMS FOR THE FIRE DEPARTMENT</t>
  </si>
  <si>
    <t>SUPPLY AND DELIVERY OF STAFF UNIFORMS</t>
  </si>
  <si>
    <t xml:space="preserve"> REPAIR AND MAINTENANCE OF MOTOR VEHICLES</t>
  </si>
  <si>
    <t>REPAIR AND MAINTENANCE OF MOTOR VEHICLES</t>
  </si>
  <si>
    <t>CONFERENCE FACILITATION</t>
  </si>
  <si>
    <t xml:space="preserve"> SUPPLY AND DELIVERY OF OFFICE FURNITURE .</t>
  </si>
  <si>
    <t>SUPPLY AND DELIVERY OF EXECUTIVE TABLES, CHAIRS AND ORDINARY OFFICE TABLES.</t>
  </si>
  <si>
    <t>SUPPLY AND DELIVERY OF ASSORTED ITEMS .</t>
  </si>
  <si>
    <t>KENYA SCHOOL OF MANAGEMENT-NRB</t>
  </si>
  <si>
    <t>training Expenses</t>
  </si>
  <si>
    <t>15/04/2024</t>
  </si>
  <si>
    <t>BEING PAYMENT FOR TRAINING EXPENSES</t>
  </si>
  <si>
    <t>KENYA SCHOOL OF MANAGEMENT-BRG</t>
  </si>
  <si>
    <t>BEING PAYMENT OF TRAINING EXPENSES</t>
  </si>
  <si>
    <t>KENYA SCHOOL OF REVENUE ADMINISTRATION</t>
  </si>
  <si>
    <t>2024/2026</t>
  </si>
  <si>
    <t>2024/2027</t>
  </si>
  <si>
    <t>Conference Facility</t>
  </si>
  <si>
    <t>17/06/2025</t>
  </si>
  <si>
    <t>2024/2028</t>
  </si>
  <si>
    <t>23/05/2025</t>
  </si>
  <si>
    <t>2024/2029</t>
  </si>
  <si>
    <t>20/06/2025</t>
  </si>
  <si>
    <t>BEING PAYMENT FOR ICT TRAINING</t>
  </si>
  <si>
    <t>PSTD STAFF ALLOWANCES PAYABLES PENDING BILLS</t>
  </si>
  <si>
    <t>NAME</t>
  </si>
  <si>
    <t>DETAILS</t>
  </si>
  <si>
    <t>JACQUELINE OSORO</t>
  </si>
  <si>
    <t>EMPLOYEES WORKPLACE MENTAL WELLNESS SURVEY DATA ANALYSIS</t>
  </si>
  <si>
    <t>DR CHARLES KOECH</t>
  </si>
  <si>
    <t>JACKLINE KANGOGO</t>
  </si>
  <si>
    <t>TERESIAH NYATICH</t>
  </si>
  <si>
    <t>JAMES CHERONO</t>
  </si>
  <si>
    <t>ANN WANGUI</t>
  </si>
  <si>
    <t>JAMES NDEGWA</t>
  </si>
  <si>
    <t>RUTH WANJIRU</t>
  </si>
  <si>
    <t>JOHN KIMANI</t>
  </si>
  <si>
    <t>EPHANTUS NDUNGU</t>
  </si>
  <si>
    <t>THOMAS KIPKOECH</t>
  </si>
  <si>
    <t>ELIUD NJENGA</t>
  </si>
  <si>
    <t>MENTAL HEALTH WORKSHOP ON ENHANCING MENTAL HEALTH SKILLS</t>
  </si>
  <si>
    <t>ANNE WANGUI</t>
  </si>
  <si>
    <t>42ND ANNUAL ICPAK MEETING AT MOMBASA</t>
  </si>
  <si>
    <t>TRAINING OF HEADS OF HUMAN RESOURCE MGT &amp;DEVELOPMENT ON HRIS KENYA</t>
  </si>
  <si>
    <t>JAMES NDUNGU</t>
  </si>
  <si>
    <t>CYBER SECURITY TRAINING</t>
  </si>
  <si>
    <t>ARNOLD OKERE MARTIN</t>
  </si>
  <si>
    <t>COUNTY DEVOLUTION MEETING AT PANARI</t>
  </si>
  <si>
    <t>HUMAN RESOURCE MANAGEMENT INFORMATION SYSTEM(HRMIS) TRAINING</t>
  </si>
  <si>
    <t>GLADYS P KEMEI</t>
  </si>
  <si>
    <t>MILKAH KIHIKA</t>
  </si>
  <si>
    <t>JOY NJOROGE</t>
  </si>
  <si>
    <t>CATHERINE WAMAHIU</t>
  </si>
  <si>
    <t>ANTHONY MBUGUA</t>
  </si>
  <si>
    <t>JAMES NDEGWA NJUGUNA</t>
  </si>
  <si>
    <t>GITONGA KINYANJUI</t>
  </si>
  <si>
    <t>FELIX MURUNGI</t>
  </si>
  <si>
    <t>RIFT VALLEY BUDGET HUB REGIONAL CONSULTATIVE FORUM</t>
  </si>
  <si>
    <t>FAITH JEPKOECH KIPTOO</t>
  </si>
  <si>
    <t>TECHNICAL INSPECTION OF FIRE ENGINE AT RESCUE MARSHAL SOCIETY OF KENYA-EMBU</t>
  </si>
  <si>
    <t>STEPHEN KAMBO</t>
  </si>
  <si>
    <t>PATRICK KABUE</t>
  </si>
  <si>
    <t>BLORIAN CHERONO</t>
  </si>
  <si>
    <t>LAPFUND ANNUAL GENERAL MEETING</t>
  </si>
  <si>
    <t>MARGARET IMINZA LUYAYI</t>
  </si>
  <si>
    <t>MARY KARIMI</t>
  </si>
  <si>
    <t>PAMELA BARASA</t>
  </si>
  <si>
    <t>KENYA PAYROLL MODULE DATA CLEANSING, VERIFICATION AND MIGRATION EXERCISE</t>
  </si>
  <si>
    <t>SENSITIZATION OF THE GUIDELINES FOR HUMAN RESOURCE AND SKILLS AUDIT</t>
  </si>
  <si>
    <t>PREPARATION OF PERSONNEL BUDGET</t>
  </si>
  <si>
    <t>ALICE NYAMISA GICHANA</t>
  </si>
  <si>
    <t>PUBLIC SECTOR HEADS AT KSG MOMBASA FOR A CONSULTATIVE FORUM</t>
  </si>
  <si>
    <t>BENJA RUTTO</t>
  </si>
  <si>
    <t>RETREAT ON TESTING AND VALIDATION OF THE INTEGRATED HRIS-KE WITH IFMIS</t>
  </si>
  <si>
    <t>BRENDA CHEROTICH LEL</t>
  </si>
  <si>
    <t>PROFICIENCY EXAMINATION FOR CLERICAL OFFICERS IN KISE NAIROBI</t>
  </si>
  <si>
    <t>GRACE MUTHONI WANGUI</t>
  </si>
  <si>
    <t>KEZIAH WANGUI NYUTU</t>
  </si>
  <si>
    <t>ADVANCED EXCEL TRAINING FOR THE HUMAN RESOURCE MANAGEMENT TEAM</t>
  </si>
  <si>
    <t>LUCY KURIA</t>
  </si>
  <si>
    <t>MARGARET WANGARI SAMUEL</t>
  </si>
  <si>
    <t>JOHN KIIGE</t>
  </si>
  <si>
    <t>LILLIAN CHITSAKA GAMBO</t>
  </si>
  <si>
    <t>STEPHEN KARIUKI KAMAU</t>
  </si>
  <si>
    <t>LEL BRENDA CHEROTICH</t>
  </si>
  <si>
    <t>GEORGE K RONO</t>
  </si>
  <si>
    <t>GABRIEL MUTUA</t>
  </si>
  <si>
    <t>HUMPHREY ASHIUNDU</t>
  </si>
  <si>
    <t>BEING PAYMENT OF ALLOWANCES FOR POLICE OFFICERS ATTACHED TO NAKURU COUNTY ENFORCEMENT DEPARTMENT</t>
  </si>
  <si>
    <t>MARK SIMIYU SARAPAI</t>
  </si>
  <si>
    <t xml:space="preserve">TRAINING  BY THE KENYA DEFENCE FORCES ON FIRE AND SAFETY IN NAIROBI </t>
  </si>
  <si>
    <t>JOHN NJUGUNA CHEGE</t>
  </si>
  <si>
    <t>CHARLES KARIUKI</t>
  </si>
  <si>
    <t>CHARLES LWANGA</t>
  </si>
  <si>
    <t>BEING PAYMENT OF NIGHT OUT ALLOWANCE WHILE ON A TRAINING AT THE KENYA SCHOOL OF REVENUE ADMINISTRATION(KESRA) UNDER KRA I</t>
  </si>
  <si>
    <t>SIMON MWANGI MBUGUA</t>
  </si>
  <si>
    <t>MACKTILDER ANYEMBE</t>
  </si>
  <si>
    <t>PAUL KIMOTHO</t>
  </si>
  <si>
    <t>JOHNSON KARIUKI</t>
  </si>
  <si>
    <t>ESTHER NJERI MUNDIA</t>
  </si>
  <si>
    <t>MARGARET WANGECHI</t>
  </si>
  <si>
    <t>REUBEN KIPLANGAT BORE</t>
  </si>
  <si>
    <t>PAUL J KIMUYU</t>
  </si>
  <si>
    <t>SOLOMON CHERUIYOT SIGEI</t>
  </si>
  <si>
    <t>DOUGLAS OMBOI OBIKO</t>
  </si>
  <si>
    <t>MICHAEL STEPHEN OLUOCH</t>
  </si>
  <si>
    <t>JOHN KIORE</t>
  </si>
  <si>
    <t>JOSYLINE MWANGI</t>
  </si>
  <si>
    <t>ASHFORD GITAU</t>
  </si>
  <si>
    <t>TOTAL OUTSTANDING</t>
  </si>
  <si>
    <t>Unknown Vendor</t>
  </si>
  <si>
    <t>49668&amp;49666</t>
  </si>
  <si>
    <t>FUEL CARDS RECHARGE</t>
  </si>
  <si>
    <t>BLESSED ONE COMPANY</t>
  </si>
  <si>
    <t>Supply of stationaries to department of Health services</t>
  </si>
  <si>
    <t>11094&amp;11095</t>
  </si>
  <si>
    <t>Various  services during Nakuru County Trade Show June 2025</t>
  </si>
  <si>
    <t xml:space="preserve">Air Tickets for Roselyn Mungai&amp;  Dr Daniel Wainaina from Nairobi ELD-MBA-ELD NBO-MBA-MBA-NBO on 08/05/2025 </t>
  </si>
  <si>
    <t>NAKURU AGRICULTURAL TRAINING CENTER</t>
  </si>
  <si>
    <t xml:space="preserve">Half Day meals for 25pax2shs.950 for 24days </t>
  </si>
  <si>
    <t xml:space="preserve">Newspaper supply for the Month of June 2025 to department of Health services </t>
  </si>
  <si>
    <t>Suppy of tyres and tubes for GKA647</t>
  </si>
  <si>
    <t>ASTONIAN HOTEL</t>
  </si>
  <si>
    <t>Full day conference for 2 days 10/04/2025 to 11/04/2025</t>
  </si>
  <si>
    <t>PURITESH LOGISTICS ENTERPRISES</t>
  </si>
  <si>
    <t>69554&amp;69566</t>
  </si>
  <si>
    <t>Supply of X-Ray Items</t>
  </si>
  <si>
    <t>SAVIJ LTD</t>
  </si>
  <si>
    <t>Supply and delivery of Non Pharmaceuticals</t>
  </si>
  <si>
    <t>MANJESTIC EAST AFRICA LTD</t>
  </si>
  <si>
    <t>Supply of supply and deivery of Non Pharmaceuticals</t>
  </si>
  <si>
    <t>TESHKA GENERAL MERCHANTS</t>
  </si>
  <si>
    <t>Supply and delivery of yellow bin liners</t>
  </si>
  <si>
    <t>GIYAN ENTERPRISES LIMITED</t>
  </si>
  <si>
    <t>WINDCOM SOLUTIONS LTD</t>
  </si>
  <si>
    <t>64997,64983&amp;64992</t>
  </si>
  <si>
    <t xml:space="preserve">Supply and delievery of Laptops  as per specifics provided </t>
  </si>
  <si>
    <t>KINGSTON ENTERPRISES LIMITED</t>
  </si>
  <si>
    <t xml:space="preserve">Supply of printed stationery to PGH Nakuru </t>
  </si>
  <si>
    <t>GERDEN ENTERPRISES</t>
  </si>
  <si>
    <t>63270&amp; 57882</t>
  </si>
  <si>
    <t>Supply and delivery of building materials  to PGH Nakuru</t>
  </si>
  <si>
    <t>09171</t>
  </si>
  <si>
    <t>Repair and servicing of anaestetic Machine WATO EX.20</t>
  </si>
  <si>
    <t>COZYHOME TEXTILE CO.LTD</t>
  </si>
  <si>
    <t>Supply and delivery of Nitrous Oxide,Oxygen &amp; Medical Air</t>
  </si>
  <si>
    <t>50763&amp;63593</t>
  </si>
  <si>
    <t>Supply and delievery of Non Pharmaceuticals</t>
  </si>
  <si>
    <t>VALCARE INVESTMENTS</t>
  </si>
  <si>
    <t>Supply and delivery of non  pharmaceuticals to PGH Nakuru</t>
  </si>
  <si>
    <t>AGRICULTURAL TRAINING CENTER</t>
  </si>
  <si>
    <t>Conference package for 21pax @kshs 1,100 for 2 days on 2/04/2024&amp;3/04/2024</t>
  </si>
  <si>
    <t>Supply and delivey of Sterile Gowns</t>
  </si>
  <si>
    <t>AMICITY HOLDINGS GENERAL LIMITED</t>
  </si>
  <si>
    <t>56284,56285&amp;56286</t>
  </si>
  <si>
    <t>Supply and delivery of Non Pharmaceuticals to Molo Sub-County Hospitals</t>
  </si>
  <si>
    <t>Supply and delivery of deep freeser, compresor filter drier and evaporator fan to PGH Nakuru</t>
  </si>
  <si>
    <t>NIVALA INVESTMENT LTD</t>
  </si>
  <si>
    <t>Supply and delivarey of non pharmaceuticals to PGH Nakuru</t>
  </si>
  <si>
    <t>MITHORI ENTERPRISES LTD</t>
  </si>
  <si>
    <t>Supply and delivarey of food stuffs to PGH Nakuru</t>
  </si>
  <si>
    <t>JOHNY DOMESTIC GOODS ENTERPRISES</t>
  </si>
  <si>
    <t>GOLD MASCOT ENTERPRISES LTD</t>
  </si>
  <si>
    <t>61122,61113&amp;61121</t>
  </si>
  <si>
    <t>Supply and delivery of Oxygen plant tools to PGH Nakuru</t>
  </si>
  <si>
    <t>MEDIGATESYSTEMS ENTERPRISES</t>
  </si>
  <si>
    <t>Supply and delivery of disposal gowns to PGH  Nakuru</t>
  </si>
  <si>
    <t xml:space="preserve">ZEN PHARMACEUTICALS </t>
  </si>
  <si>
    <t>Supply and delivery of sodium Hypochlorite to PGH Nakuru</t>
  </si>
  <si>
    <t>SPACECHASE CO LTD</t>
  </si>
  <si>
    <t>Supply and delivery of Electrical materials  to PGH Nakuru</t>
  </si>
  <si>
    <t>ELVIMES AND SONS LTD</t>
  </si>
  <si>
    <t>Supply and delivery of medical items to PGH Nakuru</t>
  </si>
  <si>
    <t>TELESCOPE MEDICAL TECHNOLOGIES</t>
  </si>
  <si>
    <t>Supply and delivery of X-ray materials</t>
  </si>
  <si>
    <t>Supply and delivery executive office chairs, visitors and office chairs</t>
  </si>
  <si>
    <t>GLONELL LOGISTICS LIMITED</t>
  </si>
  <si>
    <t>Supply an dlivery of Kungunil, Navigator and panthenon</t>
  </si>
  <si>
    <t>MEDRISE ENTERPRISES LTD</t>
  </si>
  <si>
    <t xml:space="preserve">Supply and delivery of laboratory materials </t>
  </si>
  <si>
    <t>Supply and delivery of Non pharmaceuticals o PGH Nakuru</t>
  </si>
  <si>
    <t>WANGARIRA SMART ESTABLISGHMENT</t>
  </si>
  <si>
    <t>Supply and delivery of branded banners</t>
  </si>
  <si>
    <t>Supply and delivery of non pharmaceuticals to PGH Nakuru</t>
  </si>
  <si>
    <t>Supply and delivery of branded  tent, dressed chairs and tables during Nakuru LSK Show June 2015</t>
  </si>
  <si>
    <t xml:space="preserve">ARISE AND MOVE </t>
  </si>
  <si>
    <t>Supply and delivery of food items</t>
  </si>
  <si>
    <t>BRIXTON SECURITY SERVICES LTD</t>
  </si>
  <si>
    <t>Comprehensive security services to Naivasha Sub-County Hospital for the Month of May 2025</t>
  </si>
  <si>
    <t>JOSH MARK INVESTMENTS LTD</t>
  </si>
  <si>
    <t>Supply and delivery of Sterite theatre gowns to PGH  Nakuru</t>
  </si>
  <si>
    <t xml:space="preserve">Supply of Laboratory items to PGH Nakuru </t>
  </si>
  <si>
    <t>Supply of medical drugs to PGH Nakuru</t>
  </si>
  <si>
    <t>STAR SPARK EXPLORERES</t>
  </si>
  <si>
    <t>Supply and delivery of Paper Shredder,  water dispenser, Microwave and Television set</t>
  </si>
  <si>
    <t>GLOBAL POINT</t>
  </si>
  <si>
    <t xml:space="preserve">Repair and maintainance of various Motor Vehicles under Department </t>
  </si>
  <si>
    <t>NANKA VENTURES LTD</t>
  </si>
  <si>
    <t>Supply and delivery examination gloves , non sterile single use large size</t>
  </si>
  <si>
    <t>JOYMED LOGISTICS LTD</t>
  </si>
  <si>
    <t xml:space="preserve">Supply and delivery of gauze cotton </t>
  </si>
  <si>
    <t xml:space="preserve">KIWINJA SOLUTIONS </t>
  </si>
  <si>
    <t>Supply of gloves examination , non sterile Single use</t>
  </si>
  <si>
    <t>MISSIONFOR ESSENTIAL DRUGS &amp; SUPPLIES</t>
  </si>
  <si>
    <t xml:space="preserve">Supply of medical drugs to Department of Health services </t>
  </si>
  <si>
    <t>LANSPHERE LIMITED</t>
  </si>
  <si>
    <t>Supply and delivery of non pharmaceuticals  to PGH Nakuru</t>
  </si>
  <si>
    <t>NAVALA INVESTMENT LTD</t>
  </si>
  <si>
    <t>ENKARIAK SUPPLIERS</t>
  </si>
  <si>
    <t>ALTO CHESS LINK INVETMENT LTD</t>
  </si>
  <si>
    <t>Supply and delivery of food and cereals to PGH Nakuru</t>
  </si>
  <si>
    <t>MICA PHARMACEUTICALS</t>
  </si>
  <si>
    <t>Supply and delivery of medical drugs to PGH Nakuru</t>
  </si>
  <si>
    <t>JOJEWA ENTERPRISES LTD</t>
  </si>
  <si>
    <t>DIANATECH SOLUTIONS LTD</t>
  </si>
  <si>
    <t>Supply and delivery of vaccines</t>
  </si>
  <si>
    <t>GLAWAIN GENERAL SUPPLIES</t>
  </si>
  <si>
    <t>Supply and delivery of cleaning materials to PGH Nakuru</t>
  </si>
  <si>
    <t>Supply and delivery of printed medical documents</t>
  </si>
  <si>
    <t>PHEMILLS ENTERPRISES</t>
  </si>
  <si>
    <t>Supply and delivery of food items to Department of Health Services</t>
  </si>
  <si>
    <t xml:space="preserve"> ARISE AND MOVE LTD</t>
  </si>
  <si>
    <t>DAWAMA DELIVERY LTD</t>
  </si>
  <si>
    <t>Supply and delivery of milk to Department of Health Services</t>
  </si>
  <si>
    <t>BERNAMAIN CO LTD</t>
  </si>
  <si>
    <t>Supply and delivery of food items to PGH Nakuru</t>
  </si>
  <si>
    <t>MED-RISE ENTERPRISES LTD</t>
  </si>
  <si>
    <t>Supply and delivery of linen to Department of Health Services</t>
  </si>
  <si>
    <t>KEMSA</t>
  </si>
  <si>
    <t>Suppy and delivery of medical  drugs to PGH Nakuru</t>
  </si>
  <si>
    <t>ARISE AND MOVE LTD</t>
  </si>
  <si>
    <t>WACKPLY TECH CONTARCTORS LTD</t>
  </si>
  <si>
    <t>PROMAX GENERAL SUPPLIERS LTD</t>
  </si>
  <si>
    <t xml:space="preserve">NATE-TECH TRADERS </t>
  </si>
  <si>
    <t>Supply and delivery of sanitary materials to PGH Nakuru</t>
  </si>
  <si>
    <t>SPARKEY BAXTER LTD</t>
  </si>
  <si>
    <t xml:space="preserve">Supply an delivery of Non Pharmaceuticals to PGH Nakuru </t>
  </si>
  <si>
    <t xml:space="preserve">Supply an delivery of Non Pharmaceuticals to Department of Health Services </t>
  </si>
  <si>
    <t>SURGISTEM LTD</t>
  </si>
  <si>
    <t xml:space="preserve">Supply an delivery of Medical drugs to PGH Nakuru </t>
  </si>
  <si>
    <t>DEKIB PHARMACEUTICALS</t>
  </si>
  <si>
    <t xml:space="preserve">Supply and delivery of X-ray materials to PGH NAKURU </t>
  </si>
  <si>
    <t>HEWATELE LIMITED</t>
  </si>
  <si>
    <t>Supply of Medical oxygen to PGH Nakuru</t>
  </si>
  <si>
    <t xml:space="preserve">Supply and delivery of laboratory materials to PGH Nakuru  </t>
  </si>
  <si>
    <t xml:space="preserve">Supply and delivery of food items to PGH Nakuru </t>
  </si>
  <si>
    <t>Outside catering services for 5 Days to Department of Health Services</t>
  </si>
  <si>
    <t>MORLUN AFRICA LTD</t>
  </si>
  <si>
    <t xml:space="preserve">Supply of assorted ICT items to Department of Health Services </t>
  </si>
  <si>
    <t>NJUMURU ENTEPRISES LTD</t>
  </si>
  <si>
    <t>Supply and delivery of computes and printers Department of Healtrh Services</t>
  </si>
  <si>
    <t>Supply and delivery of photocopiers to Department of Healtrh Services</t>
  </si>
  <si>
    <t>NEWVTECH COMPUTERS</t>
  </si>
  <si>
    <t>Repair and maintainance of ICT Equipments under the Department of Health Services</t>
  </si>
  <si>
    <t>Supply and delivery of paraffin Gauze to PGH Nakuru</t>
  </si>
  <si>
    <t>LIGHT NAWA INVESTMENTS</t>
  </si>
  <si>
    <t>Supply and delivery of Medical drugs  to PGH Nakuru</t>
  </si>
  <si>
    <t>Supply and delivery of nitrous gas &amp;Medical Air to PGH Nakuru</t>
  </si>
  <si>
    <t>MITHOMI ENTERPRISES LTD</t>
  </si>
  <si>
    <t xml:space="preserve">Servicing and repair of various motor Vehicles under Department of Health Services </t>
  </si>
  <si>
    <t>cONFErence package for 2days fro 17/02/2022 to 18/02/2022 fro 150pax@Kshs.2,500 and accommondation package for 44pax @Kshs.4,500</t>
  </si>
  <si>
    <t>Supply of Tyres foe 32CG22A</t>
  </si>
  <si>
    <t>Repair and servicing of various Motor vehicle under Department of Health Services</t>
  </si>
  <si>
    <t>SPACE CHACE CO LTD</t>
  </si>
  <si>
    <t>Supply of plastic chairs to Department of Health Services</t>
  </si>
  <si>
    <t>NAIROBI X-RAY SUPPLIES LTD</t>
  </si>
  <si>
    <t>Supply of non pharmaceuticals to PGH Nakuru</t>
  </si>
  <si>
    <t>KHIRY EMPIRE ENTERPRISES</t>
  </si>
  <si>
    <t xml:space="preserve">Supply and delivery of X-Ray items to PGH Nakuru </t>
  </si>
  <si>
    <t>PEYWAN TRADING COMPANY</t>
  </si>
  <si>
    <t>MENANA ENTEPRENEURS</t>
  </si>
  <si>
    <t>INFORCREST MERCHANTS</t>
  </si>
  <si>
    <t xml:space="preserve">Supply of face shield (PPES)to PGH Nakuru </t>
  </si>
  <si>
    <t>MEDBLISS ENTERPRISES</t>
  </si>
  <si>
    <t>ACTJOY GENERAL SUPPLIES</t>
  </si>
  <si>
    <t>Supply and delivery of laaboratory items to PGH Nakuru</t>
  </si>
  <si>
    <t>Supply and delivery of body bags to Department of Health Services</t>
  </si>
  <si>
    <t>Supply and delivery of Non pharmaceuticals</t>
  </si>
  <si>
    <t xml:space="preserve">Supply and delivery of assorted small tools to department of Health Services </t>
  </si>
  <si>
    <t>Casual wages arrears for sub county as at 30th June 2024</t>
  </si>
  <si>
    <t>SHIF</t>
  </si>
  <si>
    <t>Deductions for Casual wages arrears for sub county as at 30th June 2024</t>
  </si>
  <si>
    <t>INFINATE LOGIC BUSINESS SOLUTION LIMITED</t>
  </si>
  <si>
    <t>BEING PAYMENT FOR THE SRVICING AND REEEPAIR OF MOTOR VEHICLES</t>
  </si>
  <si>
    <t>M/S GOVERNMENT PRESS PRODUCTION</t>
  </si>
  <si>
    <t>BEING PAYMENT OF GAZETTEMENT OF HEALTH FACILITIES AND CHANGE OF NAMES</t>
  </si>
  <si>
    <t>BEING PAYMENT FOR SPONSORSHIP FOR SENIOR MANAGEMENT COURSE</t>
  </si>
  <si>
    <t>NDUNGLEEH GENERAL PRINTERS SUPPLIES LIMITED</t>
  </si>
  <si>
    <t xml:space="preserve">BEING PAYMENT FOR THE SUPPLYING PRINTED STATIONERIES </t>
  </si>
  <si>
    <t>BEING PAYMENT FOR THE SUPPLY OF NEWSPAPERS IN APRIL 2025</t>
  </si>
  <si>
    <t>WACKPLY TECH CONTRACTORS LIMITED</t>
  </si>
  <si>
    <t>M/S TELCOM KENYA</t>
  </si>
  <si>
    <t>BEING PAYMENT FOR THE PROVISION OF INTERNET CONNECTIVITY</t>
  </si>
  <si>
    <t>BEING PAYMENT FOR PROVISION OF HOTEL ACCOMMODATION AND CONFERENCE FACILITY SERVICS UNDER FRAME WORK AGREEMENT FOR THE FY 2022/2025</t>
  </si>
  <si>
    <t>planet events</t>
  </si>
  <si>
    <t>safaricom plc</t>
  </si>
  <si>
    <t>supply and delivery of smartcards</t>
  </si>
  <si>
    <t>clarion solutions</t>
  </si>
  <si>
    <t>consultative services for baseline survey on primary health care</t>
  </si>
  <si>
    <t>kiemo holdings limited</t>
  </si>
  <si>
    <t>delivery of cleansing materials and disinfectants</t>
  </si>
  <si>
    <t>RUARAKA MARKETING LIMITED</t>
  </si>
  <si>
    <t>BRIGHT DIAGNOSTICS LIMITED</t>
  </si>
  <si>
    <t>MILTO PHARMACEUTICALS</t>
  </si>
  <si>
    <t>BRIGHTON PHARMACEUTICALS</t>
  </si>
  <si>
    <t>NATIONAL  HOSPITAL INSURANCE FUND</t>
  </si>
  <si>
    <t>KENYA COMMERCIAL BANK  LIMITED</t>
  </si>
  <si>
    <t>JOHNY DOMESTIC GOODS ENTERPRISE</t>
  </si>
  <si>
    <t>Medray Healthcare Limited</t>
  </si>
  <si>
    <t>EAGLEMED TECHNOLOGIES LIMITED</t>
  </si>
  <si>
    <t>Arise N Move Limited</t>
  </si>
  <si>
    <t>KENYA MEDICAL SUPPLIES  AUTHORITY</t>
  </si>
  <si>
    <t>KENYA SCHOOL OF GOVERNMENT - BARINGO</t>
  </si>
  <si>
    <t>Lumisa Reliable Services Limited</t>
  </si>
  <si>
    <t>Nanrots Contractors And General Supplies Limited</t>
  </si>
  <si>
    <t>INSTITUTE OF CERTIFIED PUBLIC ACCOUNTANTS OF KENYA  ICPAK</t>
  </si>
  <si>
    <t>Wackply Tech Contractors Limited</t>
  </si>
  <si>
    <t>FAMILY BANK LIMITED</t>
  </si>
  <si>
    <t>GATESI SUPPLIES AND CONSTRUCTION LIMITED</t>
  </si>
  <si>
    <t>Negribs Company Limited</t>
  </si>
  <si>
    <t>Unknow</t>
  </si>
  <si>
    <t>PLANET EVENTS And CATERES LIMITED</t>
  </si>
  <si>
    <t>NAKURU RURAL WATER AND SANITATION COMPANY LTD</t>
  </si>
  <si>
    <t>BABUYE INVESTMENT LIMITED</t>
  </si>
  <si>
    <t>P AND E SCIENTIFIC LIMITED</t>
  </si>
  <si>
    <t>infinate logic business solutions limited</t>
  </si>
  <si>
    <t>FRISA GENERAL MERCHANTS LIMITED</t>
  </si>
  <si>
    <t>KENYA SCHOOL OF GOVERMENT BARINGO</t>
  </si>
  <si>
    <t>Tacjay General Supplies Limited</t>
  </si>
  <si>
    <t>HAPPENWELL ENTERPRISE LIMITED</t>
  </si>
  <si>
    <t>Tucson (k) Limited</t>
  </si>
  <si>
    <t>MICA PHARMACEUTICALS LTD</t>
  </si>
  <si>
    <t>Med-rise Enterprises Limited</t>
  </si>
  <si>
    <t>Giyan Enterprise Limited</t>
  </si>
  <si>
    <t>SURGISTEM LIMITED</t>
  </si>
  <si>
    <t>CASCA TRADERS LIMITED</t>
  </si>
  <si>
    <t>WINFRED NDULU NZYAKA</t>
  </si>
  <si>
    <t>JOHN MWANGI MURIMA</t>
  </si>
  <si>
    <t>MONICAH NDUKU NTHIANI</t>
  </si>
  <si>
    <t>TELKOM KENYA LIMITED</t>
  </si>
  <si>
    <t>JOSEPH KARIUKI WANJOHI</t>
  </si>
  <si>
    <t>PATRICK GATHENYA MARIANJUGU</t>
  </si>
  <si>
    <t>MACLOUD NDUA NJOROGE</t>
  </si>
  <si>
    <t>GERALD WAMBURU MAINA</t>
  </si>
  <si>
    <t>JOHN GITAHI KARANJA</t>
  </si>
  <si>
    <t>BENJAMIN KIPKOECH TANUI</t>
  </si>
  <si>
    <t>WENDY JEMELI TIROP</t>
  </si>
  <si>
    <t>CALVIN MOMANYI NYANGA'O</t>
  </si>
  <si>
    <t>RUTH ALUOCH MAGAK</t>
  </si>
  <si>
    <t>STEPHEN KIPROTICH AYEBEI</t>
  </si>
  <si>
    <t>DOMINIC GITAU MBURU</t>
  </si>
  <si>
    <t>BERNARD ABIYA LUGAH</t>
  </si>
  <si>
    <t>JOY KARAMANA MUGAMBI</t>
  </si>
  <si>
    <t>ELISHA MUCHERU</t>
  </si>
  <si>
    <t>FRANCIS KINYUA</t>
  </si>
  <si>
    <t>ROSELYNE WANJIRU MUNGAI</t>
  </si>
  <si>
    <t>BEATRICE WAIRIMU WANYEKI</t>
  </si>
  <si>
    <t>SARAH AKINYI ODONGO</t>
  </si>
  <si>
    <t>DORINE AKEYO ACHIENG OUKO</t>
  </si>
  <si>
    <t>ROSE WANGECHI NGARU GITENE</t>
  </si>
  <si>
    <t>JACKSON MWANZIA MAKAU</t>
  </si>
  <si>
    <t>JOYCE NCECE</t>
  </si>
  <si>
    <t>DAVID WAITHAKA GITUKU</t>
  </si>
  <si>
    <t>MIRIAM JEBET OSORO</t>
  </si>
  <si>
    <t>LYDIA NYAGA NJOKI</t>
  </si>
  <si>
    <t>EDWINA ACHIENG NDOLO</t>
  </si>
  <si>
    <t>CALVIN MOMANYI</t>
  </si>
  <si>
    <t xml:space="preserve">DSA during accounting support supervision Quarter 1 FY 2024/2025 Olenguruone SCHosp,Keringet Hosp. Kiptagic Moden H/C,Chebaraa Disp, Emitik Disp,Tendwet Disp,Tulwet Disp, Kuresoi North H/C, Kiptororo H/C, Sirigwa H/C ,Mutarakwa Disp, Kamara Disp,Total H/C Sachangwan H/C, Molo SC Hosp ,Njoro SC Hosp, Sururu H./C  Lelechwet Disp, Olrongai Disp, Mangu H/C, Rongai H/C on  16th  September 2024 to 20th September  2024 </t>
  </si>
  <si>
    <t>EPRAHIM WANYOIKE</t>
  </si>
  <si>
    <t>COLLINS KORIR</t>
  </si>
  <si>
    <t>CAROL MAINA</t>
  </si>
  <si>
    <t>JOSEPH KABIRU</t>
  </si>
  <si>
    <t xml:space="preserve">Being DSA During  accounting support supervision Quarter 1 FY 2024-25  at  Naivasha Sub County Hosp,Gilgil Sub-County Hosp, Gilgil Sub-County Hosp,, Kabatini H/C,Kabati YMCA, Karagita H/C,Ol-Jorai H/C,,Kijani Mirare disp,Karagita H/C,Kayole Disp,Kikopey Disp,Mai Mahiu H/C Naivasha GK Prison Annex Disp,Kiambogo Disp,Kasarani Disp,Kabazi SC Hosp, Subukia Sub-County Hosp on  on  16th  September 2024 to 20th September  2024 </t>
  </si>
  <si>
    <t>SHARON JEPCHIRCHIR</t>
  </si>
  <si>
    <t>SUSAN WAIRIUKO</t>
  </si>
  <si>
    <t>DONALD NGETICH</t>
  </si>
  <si>
    <t>STANLEY UHURU</t>
  </si>
  <si>
    <t>CAROLINE ATIENO ADWERA</t>
  </si>
  <si>
    <t xml:space="preserve">refund of processing fee and payment of transport claim for the above on account of retirement from the government service on age grounds for transporting personal effects from Nakuru to Kanyamkango in Migori County &amp; Back </t>
  </si>
  <si>
    <t xml:space="preserve">DSA During 13th Ophthalmic Nurses Scientific Conference held at Sunshine Hotel-Kericho on 23rd -24th November, 2023 </t>
  </si>
  <si>
    <t>BENJAMIN TANUI</t>
  </si>
  <si>
    <t>Daily subsistence  allowance  during consultative meeting on TB Strategic Plan 2023-2028 held at Radisson Blu Hotel, Upper Hill Nairobi</t>
  </si>
  <si>
    <t>ROSE MUNGAI</t>
  </si>
  <si>
    <t>DSA during drafting of facility improvement financing (FIF) bill and regulations for Nakuru County workshop held at Panaroma Hotel Naivasha from 13th -16th May 2025</t>
  </si>
  <si>
    <t>DR. JOHN MURIMA</t>
  </si>
  <si>
    <t>DR.DANIEL WAINAINA</t>
  </si>
  <si>
    <t>DOMINIC MBURU</t>
  </si>
  <si>
    <t>WENDY TIROP</t>
  </si>
  <si>
    <t>GERALD MAINA</t>
  </si>
  <si>
    <t>GERORGE GACHOMBA</t>
  </si>
  <si>
    <t>MACLOUD NDUA</t>
  </si>
  <si>
    <t>PATRICK GATHENYA</t>
  </si>
  <si>
    <t>ELIZABETH KIPTOO</t>
  </si>
  <si>
    <t xml:space="preserve">DSA during Regional Health promotion conference held at Safari Park Hotel Nairobi from 17th to 20th March 2025   </t>
  </si>
  <si>
    <t>JOHN GITAHI</t>
  </si>
  <si>
    <t>RITAH OCHOLA</t>
  </si>
  <si>
    <t>ELEN NGWARE</t>
  </si>
  <si>
    <t>DAVID WAITHAKA</t>
  </si>
  <si>
    <t xml:space="preserve">Registration fee refund paid during Regional Health promotion conference held at Safari Park Hotel Nairobi from 17th to 20th March 2025   </t>
  </si>
  <si>
    <t>DR JOHN MURIMA</t>
  </si>
  <si>
    <t xml:space="preserve">DSA during upgrade of CBK core and internet banking systems end user training make up sessions held from 5th to 8th May, 2025 at CBK-Institute of Monetary Studies Nairobi </t>
  </si>
  <si>
    <t>of DSA during National Nurses Association of Kenya 66th Annual Scientific Conference and General Meeting held from 23rd to 25th October, 2024 at Kenyatta University Nairobi</t>
  </si>
  <si>
    <t>LILIAN OKEYO</t>
  </si>
  <si>
    <t>GRACE KARIUKI</t>
  </si>
  <si>
    <t>HANNAH WANGECI KOMU</t>
  </si>
  <si>
    <t>SALLY LIMO</t>
  </si>
  <si>
    <t>PURITY THIRIKWA</t>
  </si>
  <si>
    <t>ADOLFUS NYAKUNDI</t>
  </si>
  <si>
    <t>DEBORAH SIREGA</t>
  </si>
  <si>
    <t>MARGARET MUGU</t>
  </si>
  <si>
    <t>LEAH WAWERU</t>
  </si>
  <si>
    <t>DR. JOY MUGAMBI</t>
  </si>
  <si>
    <t xml:space="preserve">DSA during Kenya Association of Family physicians (KAFP) Annual Scientific Conference held from 20th May 2025 to 23rd May 2025 a PrideInn Paradise Beach Resort Mombasa </t>
  </si>
  <si>
    <t>DR. ASAAVA PATRICK</t>
  </si>
  <si>
    <t>SUSAN MIAKO</t>
  </si>
  <si>
    <t>MARY NYOIKE</t>
  </si>
  <si>
    <t>FRIDAH MUNENE</t>
  </si>
  <si>
    <t>DSA during 24th Annual Scientific Conference&amp;AGM FOR Mental Health Nurses’chapter held at Golden Palm Breeze Hotel Muranga.</t>
  </si>
  <si>
    <t>JOSEPH KARIUKI</t>
  </si>
  <si>
    <t>DSA during Training workshop on climate change advocacy and energy efficiency at Hylise Hotel Naivasha from 5th to 6th June 2023</t>
  </si>
  <si>
    <t>DSA during preparation and submission of Draft Sector report 2023 from 24th to 28th October 2023 at  Naivasha Sub-County  Hosp Board Room</t>
  </si>
  <si>
    <t>BERNARD LUGAH</t>
  </si>
  <si>
    <t xml:space="preserve">DSA during County Alcohol and Drug Abuse Committee member training on 13th to 17th May 2024 Held at Sanel Hotel Naivasha  </t>
  </si>
  <si>
    <t>LYDIA NJOKI NYAGA</t>
  </si>
  <si>
    <t>ALICE ABUKI</t>
  </si>
  <si>
    <t>STANLEY NGETICH</t>
  </si>
  <si>
    <t>DSA and transport refund during  26TH Kenya Clinical Officers Association Annual Scientific Conference held from 13th to 15th November 2024 at Prideinn Pradise Conference Center, Shanzu Mombasa</t>
  </si>
  <si>
    <t>STEPHEN BELIO</t>
  </si>
  <si>
    <t>NNAK Annual Scientific Scientific Conference  2024 23rd to 25th October 2024</t>
  </si>
  <si>
    <t>STEPHEN AYEBEI</t>
  </si>
  <si>
    <t>SARAH ODONGO</t>
  </si>
  <si>
    <t>DSA during FIF Regulations Develeopment workshop held from 15th to 19th January 2024 at Lake Naivasha Resort Naivasha</t>
  </si>
  <si>
    <t>DSA during ICPAK 41st  Annual Scientific Conference Mombasa</t>
  </si>
  <si>
    <t>SOLOMON NDUNGU</t>
  </si>
  <si>
    <t>KICOSCA games in Kakamega Couty from 24th November 2024 to 30th November 2024</t>
  </si>
  <si>
    <t>SILVIA WAIRIMU WANJIRU</t>
  </si>
  <si>
    <t xml:space="preserve">DSA and transport refund while attending a KENASA training workshop for office administrators held from 22nd to 26th April, 2024 at The Sheikh Zayed Children Centre Ground, Mombasa at Masada Hotel Naivasha </t>
  </si>
  <si>
    <t>ELIZABETH W MWANGI</t>
  </si>
  <si>
    <t xml:space="preserve">DSA and transport reimbursement during National Nurses Association Kenya Mental Health Nurses chapter held at Modernization Wananchi Resort&amp; Spa Kilifi County from 24th to 26th April 2024 </t>
  </si>
  <si>
    <t>JOSEPH NJOROGE</t>
  </si>
  <si>
    <t xml:space="preserve">DSA during preparation and submission of Draft Sector report 2023 from 24th to 28th October 2023 at  Naivasha Sub-County  Hosp Board Room  </t>
  </si>
  <si>
    <t xml:space="preserve">DSA during project support Inspection exercise at Molo , Njoro and Olenguruone Sub-County Hospitals on 14th and 23rd May 2024 </t>
  </si>
  <si>
    <t xml:space="preserve">of DSA during Mai Mahiu Flood disaster response at Old Kijabe Dam collapse  on 29th April 2024 following heavy downpours killings </t>
  </si>
  <si>
    <t>MOSES OBIERO</t>
  </si>
  <si>
    <t>KINGSTONE K MACHARIA</t>
  </si>
  <si>
    <t>SAMWEL NJOROGE KAMAU</t>
  </si>
  <si>
    <t xml:space="preserve">DSA during international Nurses’ Week Celebration Launch Event held at Meru County on 3rd May, 2024 </t>
  </si>
  <si>
    <t>FAITH CHEPKEMOI</t>
  </si>
  <si>
    <t>JOY MUTEGI</t>
  </si>
  <si>
    <t>DAVID NJOGU</t>
  </si>
  <si>
    <t>DAVID NYAWACHI</t>
  </si>
  <si>
    <t>DAVINE KERUBO</t>
  </si>
  <si>
    <t>DORCAS CHEBET</t>
  </si>
  <si>
    <t>ESTHER NDUNGWA USAU</t>
  </si>
  <si>
    <t>EUNICE MUMBI KAMAU</t>
  </si>
  <si>
    <t xml:space="preserve">DSA during international Nurses’ Week Celebration Launch Event held at Trans Nzoia County on 10th May, 2024 </t>
  </si>
  <si>
    <t>MARY WANJIRU KARANJA</t>
  </si>
  <si>
    <t>GEORGINA ALUSA</t>
  </si>
  <si>
    <t>MONICA THUO</t>
  </si>
  <si>
    <t>EUNICE WANGARE KIBE</t>
  </si>
  <si>
    <t>MERCY KILELE</t>
  </si>
  <si>
    <t>CAROLYNE MUTHONI WARIGI</t>
  </si>
  <si>
    <t>GRACELDA JUMA</t>
  </si>
  <si>
    <t>FELIX CHWEYA NYANYUKI</t>
  </si>
  <si>
    <t>BENJAMIN MWAURA</t>
  </si>
  <si>
    <t>MERCY MWAURA</t>
  </si>
  <si>
    <t xml:space="preserve">Being DSA during CASCADE ‘S gender Transformation approaches sensitization forum at Halingham Nairobi from 7th to 9th October 2024 </t>
  </si>
  <si>
    <t>ROSE MASITA</t>
  </si>
  <si>
    <t>DSA during Nurses week climax in Migori County On 15th to 17th May 2025</t>
  </si>
  <si>
    <t>MIRIAM BOSIBORI</t>
  </si>
  <si>
    <t>BETTY SIJENYI</t>
  </si>
  <si>
    <t>ELIZABETH IRENGI</t>
  </si>
  <si>
    <t>KENNEDY OKELO</t>
  </si>
  <si>
    <t>ALICE WAMBUGU</t>
  </si>
  <si>
    <t>LYDIA KWAMBOKA</t>
  </si>
  <si>
    <t>MARGARET ODERA</t>
  </si>
  <si>
    <t>PAULINE GITHINJI</t>
  </si>
  <si>
    <t>MARGARET KIBUI</t>
  </si>
  <si>
    <t>ESTHER WANGECI</t>
  </si>
  <si>
    <t>LYNETTE NYACHOKA</t>
  </si>
  <si>
    <t>MARY KABUTIEI</t>
  </si>
  <si>
    <t>JANE GATHONI</t>
  </si>
  <si>
    <t>DICKSON ARUASA</t>
  </si>
  <si>
    <t>WESLEY LANGAT</t>
  </si>
  <si>
    <t xml:space="preserve">DSA and transport 10th Kenya Medical Social workers National Workshop from 16th to 19th April 2024 held at Slope Hotel in Meru County </t>
  </si>
  <si>
    <t>GILBERT MUTAI</t>
  </si>
  <si>
    <t>ROSE ONYANCHAMA ORANGI</t>
  </si>
  <si>
    <t xml:space="preserve">payment of allowance during inspection and Valuation of Motor Vehicle under the department of Health Services on 13/03/2024   </t>
  </si>
  <si>
    <t>Refund of Conference registration fee during National Nurses Association of Kenya 66th Annual Scientific Conference and General Meeting held from 23rd to 25th October, 2024 at Kenyatta University Nairobi</t>
  </si>
  <si>
    <t>GRACE WAIRIMU KARIUKI</t>
  </si>
  <si>
    <t>LILIAN OKELO</t>
  </si>
  <si>
    <t xml:space="preserve">Conference registration fee during Kenya Association of Family physicians (KAFP) Annual Scientific Conference held from 20th May 2025 to 23rd May 2025 a PrideInn Paradise Beach Resort Mombasa </t>
  </si>
  <si>
    <t>Refund of Conference regitration during 24th Annual Scientific Conference&amp;AGM FOR Mental Health Nurses’chapter held at Golden Palm Breeze Hotel Muranga.</t>
  </si>
  <si>
    <t xml:space="preserve">Refund of participation fee during KENASA training workshop and AGM for office administrators held from 22nd to 26th April, 2024 at The Sheikh Zayed Children Centre Ground, Mombasa at Masada Hotel Naivasha </t>
  </si>
  <si>
    <t xml:space="preserve">Refund of registration fee during National Nurses Association Kenya Mental Health Nurses chapter held at Modernization Wananchi Resort&amp; Spa Kilifi County from 24th to 26th April 2024 </t>
  </si>
  <si>
    <t xml:space="preserve">Refund of Conference registration and vannual registration fee During 13th Ophthalmic Nurses Scientific Conference held at Sunshine Hotel-Kericho on 23rd -24th November, 2023 </t>
  </si>
  <si>
    <t>MARGARET SIELE</t>
  </si>
  <si>
    <t xml:space="preserve">Refund of workshop registration fee during 10th Kenya Medical Social workers National Workshop from 16th to 19th April 2024 held at Slope Hotel in Meru County </t>
  </si>
  <si>
    <t>PENINA KIMANI</t>
  </si>
  <si>
    <t>CAROLINE OJWANG</t>
  </si>
  <si>
    <t>DICSON ARUASA</t>
  </si>
  <si>
    <t xml:space="preserve">Refund of conference registration fee paid to Kenya Progressive Nurses Association during 37th Scientific Conference an annual general meeting held at Embu University  from 7th to 9th November, 2023 </t>
  </si>
  <si>
    <t>Payment of seminar fee for member during 41st Annual Seminar Edition for Jane Kamotho, Alfred Kipsang, Calvin Momanyi and Sharon Jepchirchir</t>
  </si>
  <si>
    <t xml:space="preserve">refund of conference registration fee paid to Kenya Progressive Nurses Association during 37th Scientific Conference an annual general meeting held at Embu University  from 7th to 9th November, 2023 </t>
  </si>
  <si>
    <t xml:space="preserve">refund of  workshop registration fee during 10th Kenya Medical Social workers National Workshop from 16th to 19th April 2024 held at Slope Hotel in Meru County </t>
  </si>
  <si>
    <t xml:space="preserve">refund of conference registration during  26TH Kenya Clinical Officers Association Annual Scientific Conference held from 13th to 15th November 2024 at Prideinn Pradise Conference Center, Shanzu Mombasa </t>
  </si>
  <si>
    <t xml:space="preserve">DSA during HIV Support supervision in Naivasha, Molo and Kuresoi Sub-Counties on 4/03/2025, 11/03/2025 and 13&amp; 18/03/2025 </t>
  </si>
  <si>
    <t>DR DANIEL WAINAINA</t>
  </si>
  <si>
    <t>STEPHEN G MAINA</t>
  </si>
  <si>
    <t>RACHAEL KIUNA</t>
  </si>
  <si>
    <t>MARTHA KAHURA</t>
  </si>
  <si>
    <t>LILIAN C SIGEI</t>
  </si>
  <si>
    <t>JESSICA MUNGAU</t>
  </si>
  <si>
    <t>BERNARD BOWEN</t>
  </si>
  <si>
    <t>MUSA KOECH</t>
  </si>
  <si>
    <t xml:space="preserve">DSA during data quality audit for Hiv Progam   from 01/04/2025,8/04/2025,9/04/2025 and 10/04/2025 at Eburu Disp&amp; Oljorai H/C, Chepkinoiyo Disp&amp; Ikumbi , Silibwet Disp&amp; Tinet Disp, Elurgon SC Hosp and Sachangwan </t>
  </si>
  <si>
    <t>DR. JUDITH BARASA</t>
  </si>
  <si>
    <t>BENARD BOWEN</t>
  </si>
  <si>
    <t>LILIAN SIGEI</t>
  </si>
  <si>
    <t>KORIR COLLINS</t>
  </si>
  <si>
    <t xml:space="preserve">DSA during TB Mentorship for screening and management in Naivasha Sub-County on 12/05/2025 </t>
  </si>
  <si>
    <t>SARAH MUIYA</t>
  </si>
  <si>
    <t>STEPHEN MAINA</t>
  </si>
  <si>
    <t xml:space="preserve">Being DSA during community health promoters support supervision   for HIV response conducted from 5thMay 2025 to 8th May 2025 at Naivasha, Molo, Kuresoi North and Kuresoi South Sub-Counties as </t>
  </si>
  <si>
    <t>DR. DANIEL WAINAINA</t>
  </si>
  <si>
    <t>DR . JOY MUGAMBI</t>
  </si>
  <si>
    <t>CAROLINE MOKAYA</t>
  </si>
  <si>
    <t>METUCHEN MEDICAL SUPPLIES</t>
  </si>
  <si>
    <t xml:space="preserve">Supply and delivery of Medical equipments </t>
  </si>
  <si>
    <t>CITROLAM CONTRACTORS LTD</t>
  </si>
  <si>
    <t>Proposed construction OF Mortuary in Naivasha Sub-County Hospital</t>
  </si>
  <si>
    <t xml:space="preserve">CARLSCHE LIMITED </t>
  </si>
  <si>
    <t>Supply and delivery of generatos at Bondeni Mertanity  Hospital and LangaLanga Hospital</t>
  </si>
  <si>
    <t>Supply and delivery of furniture and patients benches</t>
  </si>
  <si>
    <t>HUMBLE TOUCH DESIGNERS</t>
  </si>
  <si>
    <t xml:space="preserve">Proposed construction of Kimima laboratory and febncing in Kbazi Ward </t>
  </si>
  <si>
    <t>m/s tonfra enterprises limited</t>
  </si>
  <si>
    <t>proposed construction of kibunja dispensary in molo ward.</t>
  </si>
  <si>
    <t>m/s marimaya investment limited</t>
  </si>
  <si>
    <t>proposed water connection and purchase of water tank at kiwamu dispensary in dundori ward bahati sub-county.</t>
  </si>
  <si>
    <t>THREE NINETY ENTERPRISES LIMITED</t>
  </si>
  <si>
    <t>PROPOSED CONSTRUCTION OF ICU/HDU IN NAIVASHA HOSPITAL - @ 2% VAT</t>
  </si>
  <si>
    <t>PROPOSED CONSTRUCTION OF ICU/HDU IN NAIVASHA HOSPITAL 9 - 10% RETENTION MONIES</t>
  </si>
  <si>
    <t>PROPOSED CONSTRUCTION OF ICU/HDU IN NAIVASHA HOSPITAL - 3% VAT</t>
  </si>
  <si>
    <t>PROPOSED FENCING OF MAJANI MINGI DISPENSARY - 10 % RETENTION MONIES</t>
  </si>
  <si>
    <t>PROPOSED FENCING OF MAJANI MINGI DISPENSARY- 2% VAT</t>
  </si>
  <si>
    <t>PROPOSED FENCING OF MAJANI MINGI DISPENSARY -3% VAT</t>
  </si>
  <si>
    <t>Denken Building And Construction Limited</t>
  </si>
  <si>
    <t>PROPOSED RENOVATION WORKS TO MOLO SUB COUNTY HOSPITAL</t>
  </si>
  <si>
    <t>Murinchamba Investments Limited</t>
  </si>
  <si>
    <t>PROPOSED SUPPLY OF MEDICAL EQUIPMENT UNDER FRAMEWORK - 2% VAT WITHHOLODING</t>
  </si>
  <si>
    <t>Windcom Solutions Limited</t>
  </si>
  <si>
    <t>PROPOSED SUPPLY OF MEDICAL EQUIPMENT UNDER FRAMEWORK</t>
  </si>
  <si>
    <t>PIKVERD SUPPLIES</t>
  </si>
  <si>
    <t>Tetrawide Enterprises Limited</t>
  </si>
  <si>
    <t>PROPOSED CONSTRUCTION OF ONE STOREY BUILDING AT RHONDS CENTRE</t>
  </si>
  <si>
    <t>Villa surgicals and Equipment Limited</t>
  </si>
  <si>
    <t>SANKA BUILDERS AND DECORATORS LIMITED</t>
  </si>
  <si>
    <t>PROPOSED CONSTRUCTION OF OPD IN MOLO SUB COUNTY HOSPITAL</t>
  </si>
  <si>
    <t>PROPOSED CONSTRUCTION OF LEVEL 4 HOSPITAL IN KUFESOI NORTH SUB COUNTY</t>
  </si>
  <si>
    <t>Metuchen Medical Supplies Limited</t>
  </si>
  <si>
    <t>Worksman International Co. Ltd</t>
  </si>
  <si>
    <t>PROPOSED RENOVATION OF NESSUIT DISPENSARYIN NESSUIT WARD NJORO S/C</t>
  </si>
  <si>
    <t>Betlink Engineering Limited</t>
  </si>
  <si>
    <t xml:space="preserve">PROPOSED COMPLETION OF KERINGET MALE WARD KERINGET S/C HOSPITAL </t>
  </si>
  <si>
    <t>PROPOSED CONSTRUCTION OF A LEVEL 4 HOSPITAL _IN-OUT) PATIENT IN KURESOI NORTH SUB COUNTY</t>
  </si>
  <si>
    <t>DESTINITY CAPITAL KENYA LIMITED</t>
  </si>
  <si>
    <t>PROPOSED RENOVATION WORKS AT OGILGEI HEALTH CENTRE AT MOSOP WARD RONGAI SUB COUNTY</t>
  </si>
  <si>
    <t>BEAJOS CONTRACTORS LIMITED</t>
  </si>
  <si>
    <t>PROPOSED CONSTRUCTION OF BONDENI WALK WAYS TO WARD</t>
  </si>
  <si>
    <t>KILEWAH ELECTROHARD AND ELECTRONICS</t>
  </si>
  <si>
    <t>PROPOSED CONNECTION OF 630KVA GENERATOR TO OUTPATIENT AND MATERNITY WING AT PGH</t>
  </si>
  <si>
    <t>MARIMO CONSTRUCTION LIMITED</t>
  </si>
  <si>
    <t>PROPOSED COMPLETION OF MAAI MAHIU LEVEL 4 HOSPITAL</t>
  </si>
  <si>
    <t>BEING PAYMENT FOR THE SUPPLY OF MEDICAL EQUIPMENTS</t>
  </si>
  <si>
    <t>FINE ENGINEERING WORKS LTD</t>
  </si>
  <si>
    <t>BEING PAYMENT FOR THE PROPOSED CONSTRUCTION OF A LEVEL 4 HOSPITAL IN RONGAI</t>
  </si>
  <si>
    <t>Njumuru Enterprises Limited</t>
  </si>
  <si>
    <t>BEING PAYMENT FOR THE PROPOSED COMPLETION OF MIRUGI KARIUKI SCH</t>
  </si>
  <si>
    <t>Resia Company Limited</t>
  </si>
  <si>
    <t>BEING PAYMENT FOR THE PROPOSED HOUSING AT KIPTANGWANYI AND MIRUGI KARIUKI HOSPITAL</t>
  </si>
  <si>
    <t>BEING PAYMENT FOR THE CONSTRUCTION OF LEVEL HOSPITAL IN KURESOI NORTH</t>
  </si>
  <si>
    <t>TIECIM LIMITED</t>
  </si>
  <si>
    <t>BEING PAYMENT FOR THE PROPOSED CONSTRUCTION OF 6 NO GENERATOR HOUSES IN GITHIORO,KERINGET,LANGALANGA,MAAI MAHIU,NJORO,BONDENI</t>
  </si>
  <si>
    <t>BEING PAYMENT FOR THE PROPOSED REFURBISHMENT OF SIDAI DISPENSARY IN  SUBUKIA</t>
  </si>
  <si>
    <t>MOONLIGHT BASE INVESTMENT</t>
  </si>
  <si>
    <t>BEING PAYMENT FOR THE RENOVATION OF MURUNYU DISPENSARY AND CONSTRUCTION OF PUBLIC TOILETS AND PERIMETER WALL IN LANET WARD</t>
  </si>
  <si>
    <t>ALLJAY TRANS LTD</t>
  </si>
  <si>
    <t>BEING PAYMENT FOR THE CONSTRUCTION OF A PERIMETER WALL AT WEI DISPENSARY IN WASEGES</t>
  </si>
  <si>
    <t>KING KAKA COMPANY (E) LIMITED</t>
  </si>
  <si>
    <t>BEING PAYMENT FOR THE CONSTRUTION OF WAITING BAY AND GENERATOR HOUSE AT KIPTANGWANYI IN ELEMENTATITA WARD</t>
  </si>
  <si>
    <t>Bloxham Construction And Supplies Limited</t>
  </si>
  <si>
    <t>BEING PAYMENT FOR THE RENOVATION OF SUBUKIA LEVEL IV HOSPITAL</t>
  </si>
  <si>
    <t>Panaroma Park Hotel Limited</t>
  </si>
  <si>
    <t>BEING PAYMENT FOR CONFERENCE SERVICE FROM 17TH DEC 2024 TO 18TH - 22ND MARCH 2025 FOR AWP</t>
  </si>
  <si>
    <t>BEING PAYMENT FOR A FULL DAY CONFERENCE SERVICE FOR 30PAX @3000 FOR TWO DAYS FROM 17TH DEC 2024 TO 18TH DEC 2024</t>
  </si>
  <si>
    <t>BEING PAYMENT FOR A FULL DAY CONFERENCE SERVICE FOR 50PAX @3000 FOR TWO DAYS FROM 17TH DEC 2024 TO 18TH DEC 2024</t>
  </si>
  <si>
    <t>CHESTER HOTELS KENYA LIMITED</t>
  </si>
  <si>
    <t>BEING PAYMENT FOR A FULL DAY CONFERENCE SERVICEON NUTRTION ACTIVITIES</t>
  </si>
  <si>
    <t>BEING PAYMENT FOR A FULL DAY CONFERENCE SERVICE FOR 30PAX @3000 FROM 7/01/2025 TO 10/01/2025 ON NUTRITION</t>
  </si>
  <si>
    <t>BEING PAYMENT FOR CONFERENCE SEVICES FOR 35 PAX ON 14TH FEBRUARY 2025</t>
  </si>
  <si>
    <t>BEING P[AYMENT FOR 34 PAX CONFERENCE SERVICES FOR 2 DAYS</t>
  </si>
  <si>
    <t>MELFRAN AGENCIES</t>
  </si>
  <si>
    <t>BEING PAYMENT FOR SUPPLY OF THERMOMETERS AND ROOM HEATERS</t>
  </si>
  <si>
    <t>RELIABLE COMMUNICATIONS LIMITED</t>
  </si>
  <si>
    <t>RAYETU BUSINESS SOLUTIONS LIMITED</t>
  </si>
  <si>
    <t>oljorai health centre</t>
  </si>
  <si>
    <t>BEING TRANSFER OF DANIDA COUNTERPART FUNDING FOR THE FY 24/25 FOR OPERATIONS AND MAINTENANCE</t>
  </si>
  <si>
    <t>sachangwan health centre</t>
  </si>
  <si>
    <t>kuresoi health centre</t>
  </si>
  <si>
    <t>korao dispensary</t>
  </si>
  <si>
    <t>mau narok health centre</t>
  </si>
  <si>
    <t>rare health centre</t>
  </si>
  <si>
    <t>KIPTAGWANYI DIPENSARY</t>
  </si>
  <si>
    <t>maiella health centre</t>
  </si>
  <si>
    <t>mbogoini dispensary</t>
  </si>
  <si>
    <t>rhonda dispensary</t>
  </si>
  <si>
    <t>g.k maximum main prison health centre</t>
  </si>
  <si>
    <t>maai maiu health centre</t>
  </si>
  <si>
    <t>kiptagich health centre</t>
  </si>
  <si>
    <t>TOTAL DISPENSARY</t>
  </si>
  <si>
    <t>SIRIKWA DISPENSARY</t>
  </si>
  <si>
    <t>MUKOROMBOSI DISPENSARY</t>
  </si>
  <si>
    <t>NYONJORO DISPENSARY</t>
  </si>
  <si>
    <t>kiwamu health centre</t>
  </si>
  <si>
    <t>lower solai health centre</t>
  </si>
  <si>
    <t>rongai health centre</t>
  </si>
  <si>
    <t>upper solai health centre</t>
  </si>
  <si>
    <t>maji tamu health centre</t>
  </si>
  <si>
    <t>nakuru west health centre</t>
  </si>
  <si>
    <t>lanet health centre</t>
  </si>
  <si>
    <t>mariashoni dispensary</t>
  </si>
  <si>
    <t>LELECHWET HEALTH CENTRE</t>
  </si>
  <si>
    <t>LENGINET DISPENSARY</t>
  </si>
  <si>
    <t>MANGU DISPENSARY</t>
  </si>
  <si>
    <t>lalwet community dispensary</t>
  </si>
  <si>
    <t>ngessumin moricho dispensary</t>
  </si>
  <si>
    <t>menengai health centre</t>
  </si>
  <si>
    <t>miroleni dispensary</t>
  </si>
  <si>
    <t>maraigushu dispensary</t>
  </si>
  <si>
    <t>metta dipsensary</t>
  </si>
  <si>
    <t>mauche taita dispensary</t>
  </si>
  <si>
    <t>mitimingi dispensary</t>
  </si>
  <si>
    <t>longonot dispensary</t>
  </si>
  <si>
    <t>moi ndabi dispensary</t>
  </si>
  <si>
    <t>mbaruk dispensary</t>
  </si>
  <si>
    <t>molo south dispensary</t>
  </si>
  <si>
    <t>MUNANDA DISPENSARY</t>
  </si>
  <si>
    <t>MUNGETHO DISPENSARY</t>
  </si>
  <si>
    <t>MENENGAI CRATER DISPENSARY</t>
  </si>
  <si>
    <t>LOSBIL DISPENSARY</t>
  </si>
  <si>
    <t>LANGALANGA DISPENSARY</t>
  </si>
  <si>
    <t>MASAITA DISPENSARY</t>
  </si>
  <si>
    <t>MONA DISPENSARY</t>
  </si>
  <si>
    <t>likia dispensary</t>
  </si>
  <si>
    <t>KORABARIET DISPESARY</t>
  </si>
  <si>
    <t>MUYESHI DISPENSARY</t>
  </si>
  <si>
    <t>MUNUNGA DISPENSARY</t>
  </si>
  <si>
    <t>MUNYU DISPENSARY</t>
  </si>
  <si>
    <t>LOMOLO DISPENSARY</t>
  </si>
  <si>
    <t>LAWINA DISPENSARY</t>
  </si>
  <si>
    <t>KOMOTHAI DISPENSARY</t>
  </si>
  <si>
    <t>MUGAA DISPENSARY</t>
  </si>
  <si>
    <t>SATEWA DISPENSARY</t>
  </si>
  <si>
    <t>murinduko dispensary</t>
  </si>
  <si>
    <t>ikumbi health centre</t>
  </si>
  <si>
    <t>kaptich sururu health centre</t>
  </si>
  <si>
    <t>TINET DISPENSARY</t>
  </si>
  <si>
    <t>TACHASIS DISPENSARY</t>
  </si>
  <si>
    <t>engashura health centre</t>
  </si>
  <si>
    <t>dundori health centre</t>
  </si>
  <si>
    <t>state house dispensary</t>
  </si>
  <si>
    <t>kapkures health centre</t>
  </si>
  <si>
    <t>kabarak health centre</t>
  </si>
  <si>
    <t>sumeek dispensary</t>
  </si>
  <si>
    <t>karagita rural health centre</t>
  </si>
  <si>
    <t>wei dispensary</t>
  </si>
  <si>
    <t>kabatini health centre</t>
  </si>
  <si>
    <t>teret dispensary</t>
  </si>
  <si>
    <t>SILIBWET DISPENSARY</t>
  </si>
  <si>
    <t>TENDWET DISPENSARY</t>
  </si>
  <si>
    <t>WANGU DISPENSARY</t>
  </si>
  <si>
    <t>TAITA DISPENSARY</t>
  </si>
  <si>
    <t>SEGUTON DISPENSARY</t>
  </si>
  <si>
    <t>SET KOBOR DISPENSARY</t>
  </si>
  <si>
    <t>SISIONI KIAMBOGO DISPENSARY</t>
  </si>
  <si>
    <t>TANGITANO DISPENSARY</t>
  </si>
  <si>
    <t>TETU DISPENSARY</t>
  </si>
  <si>
    <t>bahati dispensary</t>
  </si>
  <si>
    <t>karati dispenary</t>
  </si>
  <si>
    <t>simboiyon dispensary</t>
  </si>
  <si>
    <t>kimeswon health centre</t>
  </si>
  <si>
    <t>tulwet dispensary</t>
  </si>
  <si>
    <t>tuitotich dispensary</t>
  </si>
  <si>
    <t>KARUNGA HEALTH CENTRE</t>
  </si>
  <si>
    <t>banita dispensary</t>
  </si>
  <si>
    <t>civil servants clinic</t>
  </si>
  <si>
    <t>emitik dispensary</t>
  </si>
  <si>
    <t>chemaner dispensary</t>
  </si>
  <si>
    <t>bararget dispensary</t>
  </si>
  <si>
    <t>bagaria dispensary</t>
  </si>
  <si>
    <t>arimi dispensary</t>
  </si>
  <si>
    <t>chepakundi dispensary</t>
  </si>
  <si>
    <t>ASTU DISPENSARY</t>
  </si>
  <si>
    <t>EBURRU DISPENSARY</t>
  </si>
  <si>
    <t>elementaita dispensary</t>
  </si>
  <si>
    <t>industrial area (wiwanda)health centre</t>
  </si>
  <si>
    <t>fitc dispensary</t>
  </si>
  <si>
    <t>cheptuech dispensary</t>
  </si>
  <si>
    <t>g.o.k farm dispensary</t>
  </si>
  <si>
    <t>chebaraa dispensary</t>
  </si>
  <si>
    <t>AINAMOI DISPENSARY</t>
  </si>
  <si>
    <t>CHERONOK DISPENSARY</t>
  </si>
  <si>
    <t>CHEPKINOIYO DISPENSARY</t>
  </si>
  <si>
    <t>BELBUR DISPENSARY</t>
  </si>
  <si>
    <t>ARUS DISPENSARY</t>
  </si>
  <si>
    <t>GICHOBO DISPENSARY</t>
  </si>
  <si>
    <t>GATAMAIYU DISPENSARY</t>
  </si>
  <si>
    <t>EDGEWOOD DISPENSARY</t>
  </si>
  <si>
    <t>GITARE DISPENSARY</t>
  </si>
  <si>
    <t>G.S.U KABARAK  DISPENSARY</t>
  </si>
  <si>
    <t>ngendaptich dispensary</t>
  </si>
  <si>
    <t>mwangate dispensary</t>
  </si>
  <si>
    <t>ndoinet dispensary</t>
  </si>
  <si>
    <t>piave dispensary</t>
  </si>
  <si>
    <t>pwani dispensary</t>
  </si>
  <si>
    <t>MUTARAKWA DISPENSARY</t>
  </si>
  <si>
    <t>nys karate dispensary</t>
  </si>
  <si>
    <t>CANNAN IDP CAMP DISPENSARY</t>
  </si>
  <si>
    <t>NDEGE DISPENSARY</t>
  </si>
  <si>
    <t>NGECHA DISPENSARY</t>
  </si>
  <si>
    <t>NAISHI DISPENSARY</t>
  </si>
  <si>
    <t>NDOROTO DISPESARY</t>
  </si>
  <si>
    <t>NGONDI DISPENSARY</t>
  </si>
  <si>
    <t>NAMOCHA DISPENSARY</t>
  </si>
  <si>
    <t>MWISHO WA LAMI DISPENSARY</t>
  </si>
  <si>
    <t>NUTHU DISPENSARY</t>
  </si>
  <si>
    <t>MWANGI MICHUKI DISPENSARY</t>
  </si>
  <si>
    <t>MWIGITO DISPENSARY</t>
  </si>
  <si>
    <t>MWARIKI COMMUNITY DISPENSARY</t>
  </si>
  <si>
    <t>OL-RONGAI DISPENSARY</t>
  </si>
  <si>
    <t>ogilgei dispensary</t>
  </si>
  <si>
    <t>g.k prisons dispensary nakuru</t>
  </si>
  <si>
    <t>ndabibi health centre</t>
  </si>
  <si>
    <t>nyamathi dispensary</t>
  </si>
  <si>
    <t>nyakiambi dispensary</t>
  </si>
  <si>
    <t>nessuit dispensary</t>
  </si>
  <si>
    <t>NATIONAL YOUTH SERVICE DISPENSARY</t>
  </si>
  <si>
    <t>GK ANNEX DISPENSARY</t>
  </si>
  <si>
    <t>kapsetek dispensary</t>
  </si>
  <si>
    <t>kijani dispensary</t>
  </si>
  <si>
    <t>kiptororo dispensary</t>
  </si>
  <si>
    <t>kapsimbeiywo dispensary</t>
  </si>
  <si>
    <t>kianjoya dispensary</t>
  </si>
  <si>
    <t>kamara dispensary</t>
  </si>
  <si>
    <t>kaplamai dispensary</t>
  </si>
  <si>
    <t>KIAMBOGO DISPENSARY</t>
  </si>
  <si>
    <t>KIHINGO DISPENSARY</t>
  </si>
  <si>
    <t>KEWAMOI DISPENSARY</t>
  </si>
  <si>
    <t>KIMUGUL DISPENSARY</t>
  </si>
  <si>
    <t>KIPKONYO HEALTH CENTRE</t>
  </si>
  <si>
    <t>KARURA DISPENSARY</t>
  </si>
  <si>
    <t>KAPKET DISPENSARY</t>
  </si>
  <si>
    <t>KIKOPEY DISPENSARY</t>
  </si>
  <si>
    <t>KAMOSOP DISPENSARY</t>
  </si>
  <si>
    <t>KFA DISPENSARY</t>
  </si>
  <si>
    <t>KAMWAURA DISPENSARY</t>
  </si>
  <si>
    <t>KAYOLE DISPENSARY</t>
  </si>
  <si>
    <t>KIUNGURURIA DISPENSARY</t>
  </si>
  <si>
    <t>KIAMBIRIRIA DISPENSARY</t>
  </si>
  <si>
    <t>KAPSITA DISPENSARY</t>
  </si>
  <si>
    <t>KIRIMA NDUNGIRI DISPENSARY</t>
  </si>
  <si>
    <t>KASARANI NORTHLAKE DISPENSARY</t>
  </si>
  <si>
    <t>KIGONOR DISPENSARY</t>
  </si>
  <si>
    <t>KIBOROWO DISPENSARY</t>
  </si>
  <si>
    <t>KINUNGI DISPENSARY</t>
  </si>
  <si>
    <t>KAPYEMIT DISPENSARY</t>
  </si>
  <si>
    <t>KASARANI DISPENSARY</t>
  </si>
  <si>
    <t>KAPSINENDET DISPENSARY</t>
  </si>
  <si>
    <t>KIPSYENAN  DISPENSARY</t>
  </si>
  <si>
    <t>KANDUTURA DISPENSARY</t>
  </si>
  <si>
    <t>KABATI DISPENSARY</t>
  </si>
  <si>
    <t>CHORONOK DISPENSARY</t>
  </si>
  <si>
    <t>Direct payments-AWP</t>
  </si>
  <si>
    <t>N.I</t>
  </si>
  <si>
    <t>RAYETU</t>
  </si>
  <si>
    <t>MBCI</t>
  </si>
  <si>
    <t>Policy Inception transport allowance</t>
  </si>
  <si>
    <t>Policy drafting DSA &amp; Transport</t>
  </si>
  <si>
    <t>CMSG Allowances Gilgil</t>
  </si>
  <si>
    <t>CMSG Allowances Njoro</t>
  </si>
  <si>
    <t>Report writing allowances</t>
  </si>
  <si>
    <t>Steering committee resource allowance</t>
  </si>
  <si>
    <t>Participnats WIFS report collection</t>
  </si>
  <si>
    <t>Participants BFCI Baseline</t>
  </si>
  <si>
    <t>Participants WBW launch</t>
  </si>
  <si>
    <t>WELEY K. RUTTOH</t>
  </si>
  <si>
    <t>FLORENCE W. KABII</t>
  </si>
  <si>
    <t>INCOME TAX PAYE</t>
  </si>
  <si>
    <t>KENYA POWER&amp;LIGHTING</t>
  </si>
  <si>
    <t>ELECTRICITY</t>
  </si>
  <si>
    <t>KAGGAI THIONGO</t>
  </si>
  <si>
    <t>ZAHRA TIEBO NJOROGE</t>
  </si>
  <si>
    <t>VAT</t>
  </si>
  <si>
    <t>IMPREST</t>
  </si>
  <si>
    <t>PETEER MUREU MACHARIA</t>
  </si>
  <si>
    <t>JEMIMAH NJERI KURIA</t>
  </si>
  <si>
    <t>JAMES MBURU MWANGI</t>
  </si>
  <si>
    <t>GREOFFREY ITELENG BARASA</t>
  </si>
  <si>
    <t>ELVIS KIPRONO LEITICH</t>
  </si>
  <si>
    <t>THUO SAMUEL GICHUHI</t>
  </si>
  <si>
    <t>AIRTIME</t>
  </si>
  <si>
    <t>GEOFFREY ITELENG BARASA</t>
  </si>
  <si>
    <t>MERCY CHEBET</t>
  </si>
  <si>
    <t>EVANS MWAURA KARIUKI</t>
  </si>
  <si>
    <t>JANE  WARIGIA MACHARIA</t>
  </si>
  <si>
    <t>JUDDY JERUTO KOMEN</t>
  </si>
  <si>
    <t>ANTONY WANYIRI WAKAHORA</t>
  </si>
  <si>
    <t>DAVID KAMAU KURIA</t>
  </si>
  <si>
    <t>NAKURU WATER&amp;SANITATION</t>
  </si>
  <si>
    <t>WATER BILL</t>
  </si>
  <si>
    <t>INSTITUTE OF PUBLIC ACCOUNTANT OF KENYA ICPAK</t>
  </si>
  <si>
    <t>SUB TOTAL</t>
  </si>
  <si>
    <t>GRAND TOTALS</t>
  </si>
  <si>
    <t>Maintenanace of motor vehicles</t>
  </si>
  <si>
    <t>maintance of computers,software</t>
  </si>
  <si>
    <t>security allowance</t>
  </si>
  <si>
    <t>Courier &amp; postal service</t>
  </si>
  <si>
    <t>Training expenses</t>
  </si>
  <si>
    <t>Maintenance expenses -boats and ferries</t>
  </si>
  <si>
    <t>supplies and accessories and computers</t>
  </si>
  <si>
    <t>Publishing &amp;printing services</t>
  </si>
  <si>
    <t>Maintenance of building and stations</t>
  </si>
  <si>
    <t>Maintenance of computers and software</t>
  </si>
  <si>
    <t>office and general supplies</t>
  </si>
  <si>
    <t>Refined fuel</t>
  </si>
  <si>
    <t>Maintenance of motor vehicles</t>
  </si>
  <si>
    <t>Subscription to newspapers,magazines</t>
  </si>
  <si>
    <t>Maintenace of computers,software</t>
  </si>
  <si>
    <t>Maintenace of motor vehicles</t>
  </si>
  <si>
    <t>Trade shows and exhibitions</t>
  </si>
  <si>
    <t>Purchase of uniforms and clothing-staff</t>
  </si>
  <si>
    <t>Advertising,awareness and publicity campaigns</t>
  </si>
  <si>
    <t>casual labour</t>
  </si>
  <si>
    <t>water and sewerage charges</t>
  </si>
  <si>
    <t>Boards,committes,conference and seminars</t>
  </si>
  <si>
    <t>Sanitary and cleaning materials,supplies</t>
  </si>
  <si>
    <t>Maintenace of buildings and stations</t>
  </si>
  <si>
    <t>Fungicides,insecticides and sprays</t>
  </si>
  <si>
    <t>Daily subsistence allowance</t>
  </si>
  <si>
    <t>Domestic travel</t>
  </si>
  <si>
    <t>Training expenses and travel costs</t>
  </si>
  <si>
    <t>Maintenace expenses-boats and ferries</t>
  </si>
  <si>
    <t>construction of buildings</t>
  </si>
  <si>
    <t>3% witholding tax of Proposed Construction Of Timbwalo Tea Buying Centre In Tinet Ward</t>
  </si>
  <si>
    <t>TUNNEL ENDLIGHT LIMITED</t>
  </si>
  <si>
    <t>2%value added tax of Supply And Delivery Of Potato Value Addition Equipment To Atc Nakuru</t>
  </si>
  <si>
    <t>JIMSHA AND SONS K LIMITED</t>
  </si>
  <si>
    <t>10% retention for Proposed Construction Of Kales Processing Plant In Naivasha East Ward</t>
  </si>
  <si>
    <t>2% value added taxProposed Erection Of Fence Around Olenguroune Daires Society In Amalo Ward</t>
  </si>
  <si>
    <t>3%witholding tax for Proposed Erection Of Fence Around Olenguroune Daires Society In Amalo Ward</t>
  </si>
  <si>
    <t>10%retention for Proposed Erection Of Fence Around Olenguroune Daires Society In Amalo Ward</t>
  </si>
  <si>
    <t>Purchase of certified seeds</t>
  </si>
  <si>
    <r>
      <t>Transport reimbursement for various participants during Multidisciplinary HIV&amp;AIDs Case review meeting held Naivasha&amp; Chester on 27</t>
    </r>
    <r>
      <rPr>
        <vertAlign val="superscript"/>
        <sz val="10"/>
        <color indexed="8"/>
        <rFont val="Century Gothic"/>
        <family val="2"/>
      </rPr>
      <t>th</t>
    </r>
    <r>
      <rPr>
        <sz val="10"/>
        <color indexed="8"/>
        <rFont val="Century Gothic"/>
        <family val="2"/>
      </rPr>
      <t xml:space="preserve"> March 2024 and 28</t>
    </r>
    <r>
      <rPr>
        <vertAlign val="superscript"/>
        <sz val="10"/>
        <color indexed="8"/>
        <rFont val="Century Gothic"/>
        <family val="2"/>
      </rPr>
      <t>th</t>
    </r>
    <r>
      <rPr>
        <sz val="10"/>
        <color indexed="8"/>
        <rFont val="Century Gothic"/>
        <family val="2"/>
      </rPr>
      <t xml:space="preserve"> March 2024 respectively and HIV Prevention in the workplace sensitization meeting held at Chester Hotel on 7</t>
    </r>
    <r>
      <rPr>
        <vertAlign val="superscript"/>
        <sz val="10"/>
        <color indexed="8"/>
        <rFont val="Century Gothic"/>
        <family val="2"/>
      </rPr>
      <t>th</t>
    </r>
    <r>
      <rPr>
        <sz val="10"/>
        <color indexed="8"/>
        <rFont val="Century Gothic"/>
        <family val="2"/>
      </rPr>
      <t xml:space="preserve"> March 2024 </t>
    </r>
  </si>
  <si>
    <t>cubango</t>
  </si>
  <si>
    <t>Klaccigal International</t>
  </si>
  <si>
    <t>Being payment 2% Vat by Klaccigal International for procurement of provision Air ticket for CECM and 2 Chief officers return ticket to and fro Nairobi and Mombasa while attending official duty with H.E Governor.</t>
  </si>
  <si>
    <t>Nation Media Group PLC</t>
  </si>
  <si>
    <t>Being payment for advert of public notice for updating of county housing estates inventory ,Naivasha sub county</t>
  </si>
  <si>
    <t xml:space="preserve"> Reliable Communication Limited</t>
  </si>
  <si>
    <t>Being payment of 2% Vat by Reliable Communication Limited for Sports advert for one week on verification service for plots beneficiaries for Bahati and Dundori Trading centers</t>
  </si>
  <si>
    <t>Being payment 2% Vat by Nation Media Group PLC for 1/4 page colour advert on default notice to tenant of Nakuru County Housing Estates</t>
  </si>
  <si>
    <t>Being payment 2% Vat by Nation media group plc Media Group PLC for advert for KISIP 2</t>
  </si>
  <si>
    <t>Being payment 2% Vat by Nation media group plc Media Group PLC for advert of public notice for updating of county housing estates inventory ,Naivasha sub county</t>
  </si>
  <si>
    <t>Being payment of 2% Vat by Nation media group plc Media Group PLC for Advert for stakeholders meeting on preparation of  the Naivasha Maa Mahiu Special Economic zone Buffer plan</t>
  </si>
  <si>
    <t xml:space="preserve">Being payment of 2% Vat by Nation media group plc Media Group PLC for various advert in the department </t>
  </si>
  <si>
    <t>Being payment of 2% Vat by Cider Collection for Supply ceremonial shirts, Branded Sweaters and Official Jackets</t>
  </si>
  <si>
    <t>Wangarira Smart Establishment</t>
  </si>
  <si>
    <t>Being payment 2% Vat by Wangarira Smart Establisment for Supply of Tear drop banners.</t>
  </si>
  <si>
    <t>OLIVER JAMANGA NYANGAGA</t>
  </si>
  <si>
    <t>Being payment for Accommodation costs used while attending the launch of the Stakeholder’s Sensitization, Civic Education &amp; Training Programs for the National Building Code, 2024 in Bomas,Nairobi on 14th January, 2025.</t>
  </si>
  <si>
    <t>EVANS OCHIENG OTIENO</t>
  </si>
  <si>
    <t>Being payment of accommodationcosts used while undertaking the preparation of the Departmental Performance Contract FY2024/2025 at Nainsaha Municipal Boardroom on 24th-28th June, 2024.</t>
  </si>
  <si>
    <t>Obed in the Wild Adventures</t>
  </si>
  <si>
    <t>Being payment of 2% Vat by Obed in the Wild Adventures for return flight booking form Nairobi to Mombasa for James Kariuki, Stella Mwaura and John Kihagi.</t>
  </si>
  <si>
    <t xml:space="preserve"> A.C.K Imani Guest</t>
  </si>
  <si>
    <t>Being payment  2% Vat by A.C.K Imani Guest House for full day conference for 2 days for 15 PAX and Luncheon for 7 PAX for 2 days during the interviews for Nakuru City, Molo, Gilgil and Naivasha Municipalities Board members held on 30th-31st May 2023.</t>
  </si>
  <si>
    <t>Being payment of 2% Vat by Double E supplies  for Hire of tents and chairs during handing over of Regeneration Project in Njoro.</t>
  </si>
  <si>
    <t>CO-OPERATIVE BANK OF KENYA</t>
  </si>
  <si>
    <t>Casual Labour - Others</t>
  </si>
  <si>
    <t>Being payment of November Salary to Edith Auma Onyango Contracted on a short term basis as a Registered Engineer.</t>
  </si>
  <si>
    <t>Being payment of November Salary to Florence Wairimu Njau Contracted on a short term basis as a Registered Valuer.</t>
  </si>
  <si>
    <t>Being payment of November Salary to Kihachu Joyce Njeri Contracted on a short term basis as a Registered Engineer.</t>
  </si>
  <si>
    <t>NCBA BANK KENYA PLC</t>
  </si>
  <si>
    <t>Being payment of November Salary to Stanley Macharia Maina Contracted on a short term basis as a Registered Engineer.</t>
  </si>
  <si>
    <t>Astorian Grand Limited</t>
  </si>
  <si>
    <t xml:space="preserve">Being payment 2% Vat by Astorian Grand Limited for Full day conference facilities for 29 PAX at 3,500/- FOR Stake holders’ consultative meeting on outdoor advertisement information in Nakuru County on 9th April 2024.                                                                                                                                                                                                                                                   </t>
  </si>
  <si>
    <t>Being payment 2% Vat by Astorian Grand Limited of full day conference 19 PAX at 3,500/- on County Housing Research Workshop held on 5th April, 2024</t>
  </si>
  <si>
    <t xml:space="preserve"> Panoroma Park Hotel</t>
  </si>
  <si>
    <t xml:space="preserve">Being payment 2% Vat by Panoroma Park Hotel  for 25 PAX Full day conference for 3 days.                                                                                                                                                                                                                                                      </t>
  </si>
  <si>
    <t>Being payment for 30 PAX Full day conference on 30th April during the report writing on Special Economic Buffer Zone</t>
  </si>
  <si>
    <t>Panoroma Park Hotel</t>
  </si>
  <si>
    <t xml:space="preserve">Being part payment 2% Vat by Panoroma Park Hotel for 25 PAX Full day conference for 3 days.                                                                                                                                                                                                                                                      </t>
  </si>
  <si>
    <t>Empolos Hotel</t>
  </si>
  <si>
    <t>Being payment 2% Vat by Empolos Hotel  for the provision of outside catering.</t>
  </si>
  <si>
    <t>Being payment 2% Vat by Empolos Hotel for the provision of outside catering.</t>
  </si>
  <si>
    <t>Being payment 2% Vat by Empolos Hotel for the provision of full day Conference for KUSP Coordinators for two days., full day conference for four days during evaluation of consultancy services.</t>
  </si>
  <si>
    <t>Being payment 2% Vat by Empolos Hotelfor the provision of full day Conference for KUSP Coordinators for two days., full day conference for four days during evaluation of consultancy services.</t>
  </si>
  <si>
    <t xml:space="preserve">Being payment of 2% Vat by Astorian Grand Hotel for Full day conference facilities for Full day Conference for 13 PAX at 3,500/- for 10 days                                                                                                                                                                                                                                                     </t>
  </si>
  <si>
    <t xml:space="preserve"> Panorama Hotel </t>
  </si>
  <si>
    <t xml:space="preserve">Being payment 2% Vat by Panorama Hotel for 25 PAX Full day conference for 3 days.                                                                                                                                                                                                                                                      </t>
  </si>
  <si>
    <t xml:space="preserve"> Negrips Company Limited</t>
  </si>
  <si>
    <t>Contracted Guards and Cleaning Services</t>
  </si>
  <si>
    <t>Being payment of 2% Vat by Negrips Company Limited for the supply and delivery of sanitary and cleaning materials.</t>
  </si>
  <si>
    <t>Iora Enterprises Limited</t>
  </si>
  <si>
    <t>Being payment of 2% Vat by Iora Enterprises Limited for the supply and delivery of sanitary and cleaning materials.</t>
  </si>
  <si>
    <t>NATIONAL SECURITY SOCIAL FUND</t>
  </si>
  <si>
    <t>Being payment of  N.S.S.F Deductions for November , 2024 Salaries for Contracted professionals.</t>
  </si>
  <si>
    <t>Being payment of  P.A.Y.E Deductions for November , 2024 Salaries for Contracted professionals(Edith Onyango and Florence Njau)</t>
  </si>
  <si>
    <t>Being payment of  P.A.Y.E Deductions for November , 2024 Salaries for Contracted professionals (Joyce Njeri Kihachu and Stanley Macharia Maina)</t>
  </si>
  <si>
    <t>Being payment of  A.H.L Deductions for November , 2024 Salaries for Contracted professionals.</t>
  </si>
  <si>
    <t>Being payment of  S.H.I.F Deductions for November , 2024 Salaries for Contracted professionals.</t>
  </si>
  <si>
    <t>Being payment of  P.A.Y.E Deductions for December, 2024 and January, 2025 Salaries for  contracted professionals on short term.-Florence Wairimu</t>
  </si>
  <si>
    <t>Being payment of  P.A.Y.E Deductions for December, 2024 and January, 2025 Salaries for  contracted professionals on short term.Edith Auma Onyango</t>
  </si>
  <si>
    <t>Being payment of  A.H.L Deductions for December, 2024 and January, 2025 Salaries for  contracted professionals on short term.</t>
  </si>
  <si>
    <t>Being payment of  P.A.Y.E Deductions for December, 2024 and January, 2025 Salaries for  contracted professionals on short term.Stanley Macharia</t>
  </si>
  <si>
    <t>Being payment of  P.A.Y.E Deductions for December, 2024 and January, 2025 Salaries for  contracted professionals on short term.-Kihachu Joyce Njeri</t>
  </si>
  <si>
    <t>NAKURU COUNTY</t>
  </si>
  <si>
    <t>Contractors ReteNation media group plc Money</t>
  </si>
  <si>
    <t>POSTAL CORPORATION OF KENYA</t>
  </si>
  <si>
    <t>Courier &amp; Postal Services</t>
  </si>
  <si>
    <t>Being of payment for Courier and Postal Services for the Department in the Months of June 2024 and February 2025.</t>
  </si>
  <si>
    <t>Being re-invoicing of payment for Courier and Postal Services for the Department in the Month of October, November and December, 2024.</t>
  </si>
  <si>
    <t>Being re-invoicing of payment for Courier and Postal Services for the Department in the Month of August and September 2024.</t>
  </si>
  <si>
    <t>Being of payment for Courier and Postal Services for the Department in the Months of March and April 2025</t>
  </si>
  <si>
    <t>Being of payment for Courier and Postal Services for the Department in the Months of May 2025.</t>
  </si>
  <si>
    <t>Safaricom PLC</t>
  </si>
  <si>
    <t>Being payment of 2% Vat by Safaricom PLC for supply and delivery of 3 Nokia Gateway 2 5g19-01W-A, 6 Months 250  MBPS 5G Unlimited and Huawei H155-382 Indoor 5G CPE.</t>
  </si>
  <si>
    <t xml:space="preserve"> Kamumu Autodealers</t>
  </si>
  <si>
    <t>Being payment of 2% Vat by Kamumu Autodealers for services and repairs of various Motor vehicle in the department</t>
  </si>
  <si>
    <t>Chibon Supplies Ltd</t>
  </si>
  <si>
    <t>Being payment 2% Vat by Chibon Supplies Ltd for supply and delivery of Tyres Size 265/65/17 for 32CG 224A.</t>
  </si>
  <si>
    <t>Being part payment 2% Vat by Cider Collection for Supply ceremonial shirts, Branded Sweaters and Official Jackets</t>
  </si>
  <si>
    <t>Other Capital Grants and Trans</t>
  </si>
  <si>
    <t>Reliable Communication Limited</t>
  </si>
  <si>
    <t>Publishing &amp; Printing Services</t>
  </si>
  <si>
    <t>Being payment of 2% Vat by Reliable Communication Limited for Radio Advertisement for Maai Mahiu Buffer Zone.</t>
  </si>
  <si>
    <t>Nimkim Ventures Ltd</t>
  </si>
  <si>
    <t xml:space="preserve">Being payment 2% Vat by Nimkim Ventures Ltd for Supply and Delivery of HP Laptop  Core (1 TB), Samsung Galaxy A55 and HP Laptop Core 15 (1TB) Touch.                                                                                                                                                                                                                                                     </t>
  </si>
  <si>
    <t xml:space="preserve"> Fairdeal </t>
  </si>
  <si>
    <t>Being payment 2% Vat by Fairdeal for supply and delivery of office furniture.</t>
  </si>
  <si>
    <t>NAKURU COUNTY INFORMAL SETTLEMENT IMPROVEMENT PROJECT KISIP2</t>
  </si>
  <si>
    <t>Research, Feasibility Studies</t>
  </si>
  <si>
    <t xml:space="preserve">Being payment made for Research, feasibility studies in respect to transfer of 10% Counter Funding of The Kenya Informal Settlement Improvement Projects (KISIP II) </t>
  </si>
  <si>
    <t>Being payment of pre-feasibility costs used undertaking the preparation of Maai Mahiu Special Economic Zone 10KM Radius Buffer Zone Plan on 21st-25th May,2024 at Astorian Grand Hotel, Naivasha.</t>
  </si>
  <si>
    <t xml:space="preserve"> Rentokil Initial</t>
  </si>
  <si>
    <t>Being payment of 2% Vat by Rentokil Initial for sanitary services for the months of November, December,  2023 and April, 2024.</t>
  </si>
  <si>
    <t>Being  payment of 2% Vat by Rentokil Initialfor sanitary services for the months of May, August, September and October, 2023.</t>
  </si>
  <si>
    <t>Being payment 2% Vat by Rentokil  for sanitary services for the months of July, 2023.</t>
  </si>
  <si>
    <t>Being payment of 2% Vat by Rentokil for sanitary services for the months of January, February and March, 2024.</t>
  </si>
  <si>
    <t>Being payment 2% Vat by Kiemo Holdings Limited for supply and delivery of 2 Dozen dusting towels medium.</t>
  </si>
  <si>
    <t>Telephone, Telex, Facsimile and Mobile Phone Services</t>
  </si>
  <si>
    <t>Being payment of 30% Tax on Airtime for the month of October, November and December, 2024.</t>
  </si>
  <si>
    <t>Being payment of 2% Vat by Wangarira Smart Establishment for supply of roll up banners ,tie drops and fliers</t>
  </si>
  <si>
    <t>Being payment of Cost for Surveyors attending the ISK Pre- AGM Conference &amp; 56th Annual General Meeting on 28th-30th May, 2025 at PrideInn Paradise Beach Resort and Spa, Mombasa. Themed ‘’Apportioning Space and Needs: Green Land Management Option for Posterity’’.</t>
  </si>
  <si>
    <t>Contract</t>
  </si>
  <si>
    <t xml:space="preserve"> M/S Digireg Limited</t>
  </si>
  <si>
    <t>Being payment of 2% Vat by M/S Digireg Limited for Consultancy services for preparation of Physical and Land Use Development Plans, Cadastral Survey for Lare, Rongai Township and Naivaha Site &amp; Service Scheme Centres/Settlements in Nakuru County.</t>
  </si>
  <si>
    <t xml:space="preserve"> M/S Spatial Milestone (K)</t>
  </si>
  <si>
    <t>Being payment 5% Wht by M/S Spatial Milestone (K)for Consultancy services to undertake Cadastral Survey of selected approved Trading Centres in Nakuru County.</t>
  </si>
  <si>
    <t>Being payment 5% Wht by M/S Spatial Milestone (K)for Consultancy services for preparation of Physical and Land Use Development Plans, Cadastral Survey for Banita, Kiptagich and Mutaita Centres in Nakuru County.</t>
  </si>
  <si>
    <t>Being payment 5% Wht by M/S Spartial Milestone(K) for Consultancy services to undertake Cadastral Survey of selected approved Trading Centres in Nakuru County.</t>
  </si>
  <si>
    <t>Cloud Twenty Services Ltd</t>
  </si>
  <si>
    <t>Being final payment of 2% Vat by Cloud Twenty Services Ltd for supply and delivery of Automatic Block Making Machine.</t>
  </si>
  <si>
    <t>ECLAT MERCHANYS</t>
  </si>
  <si>
    <t>Refurbishment of Residential Buildings</t>
  </si>
  <si>
    <t>Being release of ReteNation media group plc monies to M/S Eclat Merchants Limited for the Proposed re-roofing of Flamingo Estate in Flamingo Ward, Nakuru East Sub-County.</t>
  </si>
  <si>
    <t>Being payment of 10% retention for the Proposed re-roofing of Ojuka and Kaloleni A Estate in Kivumbini Ward, Nakuru East Sub-County.</t>
  </si>
  <si>
    <t>Geodev Kenya Limited</t>
  </si>
  <si>
    <t>Being payment for Consultancy Services to undertake Cadastal Survey of selected Trading  Centers in Nakuru County.</t>
  </si>
  <si>
    <t>Being payment 2% Vat by Geodev Kenya Limited for Consultancy services to undertake Cadastral Survey of Selected Trading Centers in Nakuru County-CGN/LPP&amp;HUD/ONT/025/2023-2024</t>
  </si>
  <si>
    <t>Being payment  2% Vat by Geodev Kenya Limited for Consultancy services for the Survey and Mapping (Titling of Land) for Selected areas in Nakuru County-CGN/LPP&amp;HUD/ONT/026/2023-2024.</t>
  </si>
  <si>
    <t>M/S GIS Limited</t>
  </si>
  <si>
    <t>Being payment 2% Vat by M/S GIS Limited for Consultancy services for preparation of Physical and Land Use Development Plans, Cadastral Survey for Lare, Rongai Township and Naivaha Site &amp; Service Scheme Centres/Settlements in Nakuru County.</t>
  </si>
  <si>
    <t>M/S Joyjom Platinum</t>
  </si>
  <si>
    <t>Being payment of 2% Vat by M/S Joyjom Platinum for Consultancy services for preparation of a Zoning Physical &amp; Land Use Development Plan for Kamere Settlite in Nakuru County.</t>
  </si>
  <si>
    <t>M/S Nakuplan Consultancy Limited</t>
  </si>
  <si>
    <t>Being payment 2% Vat by M/S Nakuplan Consultancy Limited for Consultancy services for preparation of Local Physical &amp; Land Use Development Plans for Sero (Kongoni) Trading Centre in Nakuru County.</t>
  </si>
  <si>
    <t>Nakuplan Consultants Limited</t>
  </si>
  <si>
    <t>Being payment  2% Vat by M/S Nakuplan Consultancy Limited for Consultancy services for preparation of Physical &amp; Land Use Development Plans for Ol-Rongai Trading Centre in Nakuru County.</t>
  </si>
  <si>
    <t>M/S. ROKADY INVESTMENT LIMITED</t>
  </si>
  <si>
    <t>Being part payment of 10% retention for the Proposed Renovation at 3rd floor Ardhi House and Partitioning of GIS office in Biashara Ward, Nakuru East ub-County.</t>
  </si>
  <si>
    <t>commissioner of domestic taxes</t>
  </si>
  <si>
    <t>contract</t>
  </si>
  <si>
    <t>Being payment 2% Vat by Rodi,Rege &amp; Co of legal fee for sale agreement in respect to Purchase of Land Tittle No. BAHATI/BAHATI BLOCK 1/6677 &amp; 1/6678 between John Kamau Mwangi and County Government of Nakuru for the sum of 5,400,000 and legal fee for sale agreement in respect to Purchase of Land Tittle No. SOLAI/NDUNGIRI BLOCK 3/1398  between Jane Wairimu Konye and County Government of Nakuru for the sum of 2,500,000.00</t>
  </si>
  <si>
    <t>TOTAL DEVELOPMENT</t>
  </si>
  <si>
    <t>Being payment of perdiem while attending a Consultative Meeting for the CECM and Chief Officers in Charge of Lands, Housing and Urban Development Sector on16th-22nd March, 2025 at Naivasha</t>
  </si>
  <si>
    <t>FLORENCE WANJIKU MIRINGU</t>
  </si>
  <si>
    <t>Being payment of perdiem while attending Naivasha Municipality Stakeholders Convening on 29th January, 2025.</t>
  </si>
  <si>
    <t>Being payment of perdiem while undertaking an exercise of identifying sites for establishment of Economic Stimulus Programme (ESP) Markets in all Sub Counties within Nakuru County.</t>
  </si>
  <si>
    <t>WYCLIFFE KIPKEMOI CHEPKWONY</t>
  </si>
  <si>
    <t>MELODY MUNG'OHE LIJOODI</t>
  </si>
  <si>
    <t>18/12/2024</t>
  </si>
  <si>
    <t>13/6/2025</t>
  </si>
  <si>
    <t>21/12/2023</t>
  </si>
  <si>
    <t>21901, 21902, 21903</t>
  </si>
  <si>
    <t>26/6/2024</t>
  </si>
  <si>
    <t>23/2/2024</t>
  </si>
  <si>
    <t>29/6/2024</t>
  </si>
  <si>
    <t>26/4/2024</t>
  </si>
  <si>
    <t>29/5/2025</t>
  </si>
  <si>
    <t>28/4/2023</t>
  </si>
  <si>
    <t>GRANT OTALS</t>
  </si>
  <si>
    <t>COUNTY: NAKURU COUNTY GOVERNMENT CONSOLIDATED PENDING BILLS</t>
  </si>
  <si>
    <t>Outstanding Pending Bill Amount as of 30th JUNE, 2024 (Kshs.)</t>
  </si>
  <si>
    <t>Office of the Governor</t>
  </si>
  <si>
    <t>Finance</t>
  </si>
  <si>
    <t>Agriculture</t>
  </si>
  <si>
    <t>Youth</t>
  </si>
  <si>
    <t xml:space="preserve">Water </t>
  </si>
  <si>
    <t>Education</t>
  </si>
  <si>
    <t>Legal</t>
  </si>
  <si>
    <t>Pstd</t>
  </si>
  <si>
    <t>Nakuru city board</t>
  </si>
  <si>
    <t>Lands</t>
  </si>
  <si>
    <t>Trade</t>
  </si>
  <si>
    <t>Roads</t>
  </si>
  <si>
    <t>Naivasha Municipality</t>
  </si>
  <si>
    <t>Health</t>
  </si>
  <si>
    <t>Outstanding Pending Bill Amount as of 3OTH  JUNE, 2025 (Kshs.)</t>
  </si>
  <si>
    <t>PENDING BILLS INCURRED IN FY 2024/2025</t>
  </si>
  <si>
    <t>TOTAL Outstanding Pending Bill Amount as of 3OTH  JUNE, 2025 (Kshs.)</t>
  </si>
  <si>
    <t>PROGRESS REPORT ON SETTLEMENT OF PENDING BILLS AS AT 30TH JUNE ,2025</t>
  </si>
  <si>
    <t>Amount Paid in FY  2024/25  (Kshs.)</t>
  </si>
  <si>
    <t>Outstanding Pending Bill Amount as of 30TH June 2025</t>
  </si>
  <si>
    <t>PENDING BILLS INCURRED IN FY 24/25</t>
  </si>
  <si>
    <t>Outstanding Pending Bill Amount as of 30TH June , 2025 (Kshs.)</t>
  </si>
  <si>
    <t xml:space="preserve"> DEPARTMENT: INFRASTRUCTURE</t>
  </si>
  <si>
    <t>LSO '09548</t>
  </si>
  <si>
    <t>LSO 09508</t>
  </si>
  <si>
    <t>LPO 58491</t>
  </si>
  <si>
    <t>BEING PAYMENT FOR SUPPLY AND DELIVERY OF CLEANING MATERIALS AND DISINFECTANTS IN THE DEPARTMENT OF INFRASTRUCTURE.</t>
  </si>
  <si>
    <t>LSO '09527</t>
  </si>
  <si>
    <t>FAIRDEAL FUNITURE</t>
  </si>
  <si>
    <t>BEING PAYMENT FOR SUPPLY AND DELIVERY OF OFFICE FUNITURE</t>
  </si>
  <si>
    <t>BEING PAYMENT FOR SUPPLY AND DELIVERY OF CLEANING MATERIALS.</t>
  </si>
  <si>
    <t>FLASH TIGER LTD</t>
  </si>
  <si>
    <t>PROVISION OF INTERNET SERVICES FOR THE MONTHS OF APRIL TO JULY 2025</t>
  </si>
  <si>
    <t>SUPPLY OF MILK</t>
  </si>
  <si>
    <t>STARLIGHTS PRECISION LIMITED</t>
  </si>
  <si>
    <t>BEING PAYMENT FOR PROPOSED SUPPLY AND DELIVERY OF TYRES,RIMS AND BATTERIES IN THE DEPARTMENT OF INFRASTRUCTURE</t>
  </si>
  <si>
    <t xml:space="preserve">BEING PAYMENT FOR PROPOSED SUPPLY AND DELIVERY OF TYRES </t>
  </si>
  <si>
    <t>BEING PAYMENT FOR PROPOSED SUPPLY AND DELIVERY OF  BATTERIES IN THE DEPARTMENT OF INFRASTRUCTURE</t>
  </si>
  <si>
    <t>NESMAJ CONTRACTORS LIMITED</t>
  </si>
  <si>
    <t>BOARD OF REGISTRATION OF ARCHITECTS AND QUANTITY SURVEYORS</t>
  </si>
  <si>
    <t>IN ATTENDANCE TO THE JUNE 2025 BORAQS CONTINUOUS PROFESSIONAL DEVELOPMENT (CPD) SEMINAR</t>
  </si>
  <si>
    <t>DOUBLE E. SUPLLIES</t>
  </si>
  <si>
    <t>HIRE OF MAIN DIAS BLINE FOR 5 DAYS FOR SHOW EXHIBITION</t>
  </si>
  <si>
    <t>BURCH'S RESORT</t>
  </si>
  <si>
    <t>FULL DAY CONFERENCE WITH SNACKS AND LUNCH INCLUDING HIRE OF PROJECTOR</t>
  </si>
  <si>
    <t>SOCIAL HEALTH AUTHORITY</t>
  </si>
  <si>
    <t>BEING PAYMENT OF SHA DEDUCTED FROM ROAD OVERSEERS AND ARTISAN WAGES FOR THE MONTH OF MARCH 2025</t>
  </si>
  <si>
    <t xml:space="preserve">BEING PAYMENT FOR MAINTENANCE AND SERVICING OF MOTOR VEHICLES </t>
  </si>
  <si>
    <t xml:space="preserve">KENYA POWER </t>
  </si>
  <si>
    <t>ELECTRICITY BILLS</t>
  </si>
  <si>
    <t>RUISA LIMITED</t>
  </si>
  <si>
    <t xml:space="preserve">BEING PAYMENT FOR PROPOSED HIRE OF MACHINERY IN SOLAI WARD RONGAI SUB COUNTY </t>
  </si>
  <si>
    <t>EMPLOYEE PAYABLES</t>
  </si>
  <si>
    <t>NO LPO</t>
  </si>
  <si>
    <t>LPO NO.58272</t>
  </si>
  <si>
    <t>M/S CHERRURETS ENTERPRISES</t>
  </si>
  <si>
    <t>LSO 02126</t>
  </si>
  <si>
    <t>PROPOSED CONSTRUCTION OF SOLIAT-MASITA BRIDGE,NYOTA WARD,KURESOI SOUTH SUB-COUNTY.</t>
  </si>
  <si>
    <t>LPO NO.58426</t>
  </si>
  <si>
    <t>KCB</t>
  </si>
  <si>
    <t>FACILITATION OF HEALTH WORKERS ENGAGED DURING THE ROAD SAFETY WEEK HELD BETWEEN 13TH -17TH MAY ,2024 IN NAKURU COUNTY.</t>
  </si>
  <si>
    <t>RIFT VALLEY INSTITUTE OF SCIENCE AND TECHNOLOGY</t>
  </si>
  <si>
    <t>LSO NO 09544</t>
  </si>
  <si>
    <t>PAYMENT OF PROVISION OF DRIVING TRAINING OF 100 BODA BODA RIDERS FOR ISSUANCE OF CLASS A2 DRIVING LICENCE.</t>
  </si>
  <si>
    <t>M/S ELDAN COMPANY LIMITED</t>
  </si>
  <si>
    <t>PROPOSED CONSTRUCTION OF PROSPERITY HOMES BRIDGE IN MALEWA WEST WARD , GILGIL SUB COUNTY</t>
  </si>
  <si>
    <t>M/S RAMAZA ENTERPRISE</t>
  </si>
  <si>
    <t>PROPOSED GRAVEL DELIVERY</t>
  </si>
  <si>
    <t>M/S GOLD MASCOT ENTERPRISES</t>
  </si>
  <si>
    <t>SUPPLY OF MATERIALS FOR MAINTENANCE OF STREET LIGHT</t>
  </si>
  <si>
    <t>M/S EDMAND ENTERPRISE</t>
  </si>
  <si>
    <t>BAWAN ENTERPRISES LIMITED</t>
  </si>
  <si>
    <t>BEING PAYMENT FOR PROPOSED REHABILITATION GRADING AND MURRAMING OF ROADS IN MARIOSHONI WARD</t>
  </si>
  <si>
    <t>STRAFIELD CONTRACTORS LIMITED</t>
  </si>
  <si>
    <t>BEING PAYMENT FOR PROPOSED HIRE OF MACHINERY (GRADER) IN LANET UMOJA WARD BAHATI SUB COUNTY.</t>
  </si>
  <si>
    <t>BEING PAYMENT FOR PROPOSED HIRE OF MACHINERY (TIPPERS AND EXCAVATORS) IN KERINGET WARD KURESOI SOUTH SUB COUNTY.</t>
  </si>
  <si>
    <t>STRAFIELD CONTRACTORS LTD</t>
  </si>
  <si>
    <t>BEING PAYMENT FOR HIRE OF MACHINERY (TIPPERS) AT SUBUKIA WARD UNDER IMARISHA BARABARA PROGRAMME</t>
  </si>
  <si>
    <t>ALLPRO COMPANY LIMITED</t>
  </si>
  <si>
    <t>BEING PAYMENT FOR SUPPLY OF MURRAM AT DUNDORI WARD BAHATI SUB COUNTY.</t>
  </si>
  <si>
    <t>LIV WORLD ENTERPRISE</t>
  </si>
  <si>
    <t>BEING PAYMENT FOR SUPPLY OF MURRAM AT AMALO WARD KURESOI SOUTH SUB COUNTY.</t>
  </si>
  <si>
    <t>ENGINEERING DEVELOPMENT LIMITED</t>
  </si>
  <si>
    <t>BEING PAYMENT FOR REPAIR AND SERVICE</t>
  </si>
  <si>
    <t>PAYMENT FOR SUPPLY OF MURRAM AT AMALO WARD KURESOI SOUTH SUBCOUNTY</t>
  </si>
  <si>
    <t>IMPROMPTU GLOBAL LIMITED</t>
  </si>
  <si>
    <t>BEING PAYMENT FOR SUPPLY AND DELIVERY OF REFLECTOR JACKETS FOR IMARISHA BARABARA PROGRAMME.</t>
  </si>
  <si>
    <t>DOUBLE E. SUPPLIES</t>
  </si>
  <si>
    <t>09613</t>
  </si>
  <si>
    <t>BEING PAYMENT FOR PROVISION OF EVENTS MANAGEMENT AND OUTSIDE CATERING SERVICES.</t>
  </si>
  <si>
    <t>BEING PAYMENT FOR HIRE OF MACHINERY AT AMALO WARD KURESOI SOUTH SUB COUNTY.</t>
  </si>
  <si>
    <t>JAYLES COMPANY LTD</t>
  </si>
  <si>
    <t>BEING PAYMENT FOR PROPOSED CONSTRUCTION OF DRAINAGE SYSTEMS AT WORKERS SUB LOCATION AND KIAMAINA SUB LOCATION IN KIAMAINA SUB COUNTY.</t>
  </si>
  <si>
    <t>SASAFRONNE ENTERPRISE LTD</t>
  </si>
  <si>
    <t>BEING PAYMENT FOR PROPOSED SUPPLY OF MURRAM IN EBURRU MBARUK  WARD GILGIL SUB COUNTY.</t>
  </si>
  <si>
    <t>BEING PAYMENT FOR HIRE OF EQUIPMENT SUPPLIED TO KIPTORORO WARD (EXCAVATORS, TIPPERS AND LOW BED)</t>
  </si>
  <si>
    <t>PAYMENT FOR SUPPLY OF GRAVEL ACROSS NAIVASHA NAIVASHA EAST WARD,NAIVASHA SUBCOUNTY</t>
  </si>
  <si>
    <t>TARROS VENTURES</t>
  </si>
  <si>
    <t>73922,73921</t>
  </si>
  <si>
    <t>PAYMENT FOR STREETLIGHTMAINTENANCE IN LONDON WARD NAKURU WEST SUBCOUNTY</t>
  </si>
  <si>
    <t>PAYMENT FOR THE SUPPLY OF MURRAM IN TURI WARD MOLO SUBCOUNTY</t>
  </si>
  <si>
    <t>PAYMENT FOR THE SUPPLY OF GRAVEL IN KIPTORORO WARD KURESOI NORTH  SUBCOUNTY</t>
  </si>
  <si>
    <t>PAYMENT FOR MAINTENANCE OF FLOODLIGHTS ACROSS MOSOP WARD RONGAI SUBCOUNTY</t>
  </si>
  <si>
    <t>PAYMENT FOR MAINTENANCE OF HIGHMAST STREETLIGHTS ACROSS HELLSGATE WARD NAIVASHA SUBCOUNTY</t>
  </si>
  <si>
    <t>BARNABAS GENERAL MERCHANTS LIMITED</t>
  </si>
  <si>
    <t>PAYMENT FOR GRADING AND MURRAMING OF NIGHT GALE TO KENANA GATABAKI ROAD IN NJORO WARD</t>
  </si>
  <si>
    <t>LEVINKAM LIMITED</t>
  </si>
  <si>
    <t>PAYMENT FOR PROPOSED SUPPLY ,INSTALLATION ,TESTING AND COMMISSIONING OF 3NO. 13M LED HIGHMAST FLOODLIGHTS IN MALEWA WEST WARD GILGIL SUBCOUNTY</t>
  </si>
  <si>
    <t>FRANKS REFRIGERATION AND ELECTRICAL ENTERPRISES LIMITED</t>
  </si>
  <si>
    <t>BEING PAYMENT FOR PROPOSED SUPPLY OF MATERIALS FOR MAINTENANCE OF STREETLIGHTS IN NAKURU COUNTY.</t>
  </si>
  <si>
    <t xml:space="preserve">PAYMENT FOR THE SUPPLY OF REFLECTOR JACKETS </t>
  </si>
  <si>
    <t>SINYEI AUTO ENTERPRISES LIMITED</t>
  </si>
  <si>
    <t>BEING PAYMENT FOR PROPOSED REHABILITATION IN BONDOK TEMBWET (CHEBARAA) SORORIK ROADS AND REHABILITATION OF CULVERTS AT KAMNYOA MILIMET ROADS IN KERINGET WARD KURESOI SUB COUNTY.</t>
  </si>
  <si>
    <t>PENKA CONSTRUCTION AND SUPPLIES LIMITED</t>
  </si>
  <si>
    <t>SUPPLY OF MURRAM IN MALEWA WEST WARD</t>
  </si>
  <si>
    <t>EMERLAND CONTRACTORS AND SUPPLIERS LTD</t>
  </si>
  <si>
    <t>PROPOSED INSTALLATION OF KINAMBA STREETLIGHTS.</t>
  </si>
  <si>
    <t>KIRGOT ENTERPRISES LTD</t>
  </si>
  <si>
    <t>BEING PAYMENT FOR PROPOSED GRADING AND MURRAMING OF MZEE WANYAMA ROADS IN NAKURU EAST WARD NAKURU EAST SUB COUNTY.</t>
  </si>
  <si>
    <t>HIRE OF MACHINERY (TIPPERS) MARIASHONI WARD MOLO SUB COUNTY.</t>
  </si>
  <si>
    <t>HIRE OF MACHINERY (TIPPERS AND LOWBED) IN MAIELLA WARD NAIVASHA SUB COUNTY.</t>
  </si>
  <si>
    <t>09557</t>
  </si>
  <si>
    <t>HIRE OF MACHINERY (LOWBED) IN NAIVASHA SUB COUNTY.</t>
  </si>
  <si>
    <t>HIRE OF MACHINERY (ROLLER) IN KABAZI WARD</t>
  </si>
  <si>
    <t>SUPPLY OF MURRAM ACROSS MAIELLA WARD NAIVASHA SUB COUNTY.</t>
  </si>
  <si>
    <t>HIRE OF MACHINERY (GRADER &amp; LOWBED) IN VISOI WARD RONGAI SUB COUNTY.</t>
  </si>
  <si>
    <t>SUPPLY OF MURRAM IN EBURRU MBARUK WARD GILGIL SUB COUNTY.</t>
  </si>
  <si>
    <t>SUPPLY OF MURRAM IN KABAZI WARD SUBUKIA SUB COUNTY.</t>
  </si>
  <si>
    <t>SUPPLY OF MURRAM IN OLKARIA WARD NAIVASHA SUB COUNTY.</t>
  </si>
  <si>
    <t>SUPPLY OF MURRAM ACROSS HELLSGATE WARD NAIVASHA SUB COUNTY.</t>
  </si>
  <si>
    <t>HIRE OF MACHINERY (TIPPERS) IN OLKARIA WARD NAIVASHA SUB COUNTY.</t>
  </si>
  <si>
    <t>09560</t>
  </si>
  <si>
    <t>HIRE OF MACHINERY (GRADER &amp; LOWBES) IN SOIN WARD RONGAI SUB COUNTY.</t>
  </si>
  <si>
    <t>LAFRIQUE INVESTMENT LTD</t>
  </si>
  <si>
    <t>BEING PAYMENT FOR PROPOSED SUPPLY AND DELIVERY OF TYRES AND BATTERIES IN THE DEPARTMENT OF INFRASTRUCTURE</t>
  </si>
  <si>
    <t>M/S CTL CONTRACTORS &amp; SPARE PARTS LIMITED</t>
  </si>
  <si>
    <t>09738</t>
  </si>
  <si>
    <t>PROPOSED SUPPLY AND DELIVERY OF SPAREPARTS,MAINTENANCE &amp; SERVICING OF MOTOR VEHICLE</t>
  </si>
  <si>
    <t>PROPOSED MAINTENANCE AND SERVICING OF PLANT MACHINERY AND VEHICLES</t>
  </si>
  <si>
    <t>M/S CODREYM SUPPLIERS AND CONTRACTORS</t>
  </si>
  <si>
    <t>UNIVERSAL TRENDS LIMITED</t>
  </si>
  <si>
    <t>PAYMENT FOR INSTALLATION OF STREETLIGHTS ALONG THE HIGHWAY IN NAKURU</t>
  </si>
  <si>
    <t xml:space="preserve">PROPOSED MAINTENANCE AND SERVICING OF PLANT MACHINERY AND VEHICLES </t>
  </si>
  <si>
    <t>M/S MANKUGI GENERAL SUPPLIERS</t>
  </si>
  <si>
    <t>PROPOSED MAINTENANCE AND SERVICING OF PLANT MACHINERY</t>
  </si>
  <si>
    <t>M/S FIN QUEST LIMITED</t>
  </si>
  <si>
    <t>M/S BENTO CONSULTANTS LIMITED</t>
  </si>
  <si>
    <t xml:space="preserve">PROPOSED RENOVATION TO DIRECTOR ROADS NAKURU COUNTY OFFICES AT NAKURU PUBLIC WORKS BUILDING </t>
  </si>
  <si>
    <t>M/S PEYWAN TRADING COMPANY</t>
  </si>
  <si>
    <t>PROPOSED REPAIR AND MAINTENANCE OF ASSORTED OFFICE FURNITURE</t>
  </si>
  <si>
    <t>M/S RUISA LIMITED</t>
  </si>
  <si>
    <t>09582</t>
  </si>
  <si>
    <t>HIRE OF MACHINERY(BACKHOE) IN GILGIL WARD GILGIL SUB-COUNTY</t>
  </si>
  <si>
    <t>09573</t>
  </si>
  <si>
    <t>HIRE OF MACHINERY(TIPPERS) IN TURI WARD MOLO SUB-COUNTY</t>
  </si>
  <si>
    <t>09583</t>
  </si>
  <si>
    <t>HIRE OF MACHINERY(GRADER) INMENENGAI WEST &amp; MOSOP WARD RONGAI SUB-COUNTY</t>
  </si>
  <si>
    <t>M/S ALLPRO COMPANY LIMITED</t>
  </si>
  <si>
    <t>09575</t>
  </si>
  <si>
    <t>HIRE OF MACHINERY(ROLLER) IN DUNDORI WARD BAHATI SUB-COUNTY</t>
  </si>
  <si>
    <t>M/S STRAFIELD CONTRACTORS LIMITED</t>
  </si>
  <si>
    <t>09581</t>
  </si>
  <si>
    <t>HIRE OF MACHINERY(GRADER &amp; LOWBED) IN BARUT WARD NAKURU WEST SUB-COUNTY</t>
  </si>
  <si>
    <t>M/S NAWAKI CONSTRUCTION COMPANY LIMITED</t>
  </si>
  <si>
    <t>SUPPLY OF MURRAM/GRAVEL IN ELEMENTAITA WARD GILGILSUB-COUNTY</t>
  </si>
  <si>
    <t>09584</t>
  </si>
  <si>
    <t>HIRE OF MACHINERY(GRADER &amp; LOWBED) IN ELEMENTAITA WARD GILGILSUB-COUNTY</t>
  </si>
  <si>
    <t>M/S LIV WORLD ENTERPRISE</t>
  </si>
  <si>
    <t>SUPPLY OF MURRAM/GRAVEL IN AMALO WARD KURESOI SOUTH SUB-COUNTY</t>
  </si>
  <si>
    <t>M/S PENKA CONSTRUCTION LIMITED</t>
  </si>
  <si>
    <t>SUPPLY OF MURRAM/GRAVEL IN MALEWA WEST WARD GILGIL  SUB-COUNTY</t>
  </si>
  <si>
    <t>09580</t>
  </si>
  <si>
    <t>HIRE OF MACHINERY(TIPPERS) IN MALEWA WEST WARD GILGIL  SUB-COUNTY</t>
  </si>
  <si>
    <t>09574</t>
  </si>
  <si>
    <t>HIRE OF MACHINERY(EXCAVATOR) IN DUNDORI WARD BAHATI SUB-COUNTY</t>
  </si>
  <si>
    <t>09578</t>
  </si>
  <si>
    <t>HIRE OF MACHINERY(EXCAVATOR) IN KABATINI WARD BAHATI SUB-COUNTY</t>
  </si>
  <si>
    <t>09576</t>
  </si>
  <si>
    <t>HIRE OF MACHINERY(EXCAVATOR) IN BAHATI WARD BAHATI SUB-COUNTY</t>
  </si>
  <si>
    <t>M/S WORKSMAN INTERNATIONAL CO. LIMITED</t>
  </si>
  <si>
    <t>09569</t>
  </si>
  <si>
    <t>HIRE OF MACHINERY(BACKHOE &amp; LOW BED) IN LANRT WARD BAHATI SUB-COUNTY</t>
  </si>
  <si>
    <t>09564</t>
  </si>
  <si>
    <t>HIRE OF MACHINERY(BACKHOE) IN NAKURU EAST &amp; WEST WARD SUB-COUNTY</t>
  </si>
  <si>
    <t>09568</t>
  </si>
  <si>
    <t>HIRE OF MACHINERY(LOW BED) IN EBURRU MBARUK WARD GILGIL SUB-COUNTY</t>
  </si>
  <si>
    <t>09570</t>
  </si>
  <si>
    <t>HIRE OF MACHINERY(LOW BED) IN OLENGURUONE, RONGAI AND NAKURU TOWN</t>
  </si>
  <si>
    <t>09571</t>
  </si>
  <si>
    <t>HIRE OF MACHINERY(EXCAVATOR &amp;LOW BED) IN NJORO WARD NJORO SUB-COUNTY</t>
  </si>
  <si>
    <t>09572</t>
  </si>
  <si>
    <t>HIRE OF MACHINERY(LOW BED) IN TURI WARD MOLO SUB-COUNTY</t>
  </si>
  <si>
    <t>09585</t>
  </si>
  <si>
    <t>HIRE OF MACHINERY(EXCAVATOR) IN MALEWA WEST WARD GILGIL SUB COUNTY</t>
  </si>
  <si>
    <t>09586</t>
  </si>
  <si>
    <t>HIRE OF MACHINERY(GRADER &amp; TIPPERS) IN WASEGES WARD SUBUKIA SUB COUNTY</t>
  </si>
  <si>
    <t>SUPPLY OF MURRAM IN WASEGES WARD SUBUKIA SUB COUNTY.</t>
  </si>
  <si>
    <t>SUPPLY OF MURRAM IN MALEWA WEST WARD GILGIL SUB COUNTY</t>
  </si>
  <si>
    <t>PROPOSED MAINTENANCE AND SERVICING OF PLANT MACHINERY AND  VEHICLES</t>
  </si>
  <si>
    <t>M/S SASAFRONNE ENTERPRISES LIMITED</t>
  </si>
  <si>
    <t>PROPOSED CONSTRUCTION OF TINET DISPENSARY BRIDGE IN TINET WARD KURESOI SOUTH SUB COUNTY.</t>
  </si>
  <si>
    <t>M/S JOZKIM ENTERPRISES LIMITED</t>
  </si>
  <si>
    <t>PROPOSED REHABILITATION GRADING AND MURRAMING OF ROADS IN KIHINGO WARD NJORO SUB COUNTY.</t>
  </si>
  <si>
    <t>BEING PAYMENT BALANCE FOR PROPOSED ROUTINE MAINTENANCE AND SPOT IMPROVEMENT OF DISPENSARY ROAD(4.5)KM IN LAKEVIEW WARD NAIVASHA SUB COUNTY.</t>
  </si>
  <si>
    <t>COMMISSIONER OF DOMESTIC TAX</t>
  </si>
  <si>
    <t>STAFF PAYABLES (IMARISHA)</t>
  </si>
  <si>
    <t>IMARISHA BARABARA PROGRAMME DECEMBER 2024-JUNE 2025</t>
  </si>
  <si>
    <t>STAFF PAYABLES (ROAD SAFETY)</t>
  </si>
  <si>
    <t>ROAD SAFETY PROGAMME</t>
  </si>
  <si>
    <t>BEING  OUTSIDE CATERING SERVICES FOR BOARD MEMBERS DURING FULL BOARD MEETING HELD ON 27 NOVEMBER 2023 LSO 11076 INV NO. 1030</t>
  </si>
  <si>
    <t>2% VAT TAX DEDUCTED FROM Jedvin Investments Limited</t>
  </si>
  <si>
    <t>2% VAT TAX DEDUCTED FROM Blessed One Company Ltd</t>
  </si>
  <si>
    <t>2% VAT TAX DEDUCTED FROM COMPUTER SOCIETY OF KENYA</t>
  </si>
  <si>
    <t>2% VAT TAX DEDUCTED FROM KENYA SCHOOL OF GOVERNMENT LOWER KABETE</t>
  </si>
  <si>
    <t>2% VAT TAX DEDUCTED FROMMajesty Compucare Limited</t>
  </si>
  <si>
    <t>64780/86</t>
  </si>
  <si>
    <t>2% VAT TAX DEDUCTED FROM Em Hech Investments Limited</t>
  </si>
  <si>
    <t>2% VAT TAX DEDUCTED FROM ASUNDA MOTORS</t>
  </si>
  <si>
    <t>10% RETENTION MONEY DEDUCTED FROM NATE TECH INVESTMENTS</t>
  </si>
  <si>
    <t>2% VAT TAX DEDUCTED FROM NATE TECH INVESTMENTS</t>
  </si>
  <si>
    <t>Amount settleed during the year</t>
  </si>
  <si>
    <t>Outstanding Pending Bill Amount as of 30th JUNE 2025)</t>
  </si>
  <si>
    <t>PENDING BILLS INCURRED 2024/2025</t>
  </si>
  <si>
    <t>ISABELLA MAKORI</t>
  </si>
  <si>
    <t>ALICE KERING</t>
  </si>
  <si>
    <t>PROGRESS REPORT ON SETTLEMENT OF PENDING BILLS AS AT 30TH JUNE 2025</t>
  </si>
  <si>
    <t>Amount Paid  (Kshs.)during the year FY 2024/2025</t>
  </si>
  <si>
    <t xml:space="preserve"> TOTAL Outstanding Pending Bill Amount as of 31ST JUNE , 2025 (Kshs.)</t>
  </si>
  <si>
    <t>NAKURU COUNTY GOVERNMENT DEVELOPMENT PENDING BILLS</t>
  </si>
  <si>
    <t>COUNTY: NAKURU COUNTY GOVERNMENT RECURRENT PENDING BILLS</t>
  </si>
  <si>
    <t>Ageing Analysis (Amount in Kshs.)</t>
  </si>
  <si>
    <t>COUNTY: NAKURU</t>
  </si>
  <si>
    <t xml:space="preserve"> DEPARTMENT: NAKURU CITY</t>
  </si>
  <si>
    <t>Supply And Delivery Of General Office Supplies To Nakuru Municipal Board</t>
  </si>
  <si>
    <t>Prideinn Flamingo Beach Resort Limited</t>
  </si>
  <si>
    <t>07311</t>
  </si>
  <si>
    <t>Being Payment For Provision Of Full Day Confrence Facility To Nakuru City Board From 18Th March,2024 To 22Nd March,2024.</t>
  </si>
  <si>
    <t>NANCY NABWIRE</t>
  </si>
  <si>
    <t>07341</t>
  </si>
  <si>
    <t>Being payment of training fees for Mr. Peter Kariuki to attend a Kenya Institute of Supply Management seminar scheduled to take place in Nanyuki,Laikipia County from 5th to 9th May 2025.</t>
  </si>
  <si>
    <t>INSTITUTE OF INTERNAL AUDITORS</t>
  </si>
  <si>
    <t>Being payment to the Institute of Internal Auditor's conference fees for Mr. Felix Murungi to attend training  on Technology Governance and Cyber Security Audit in Nairobi from 26th to 30th May, 2025 LSO No:17105.</t>
  </si>
  <si>
    <t>Being payment for provision of full day confrence facility to Nakuru City Board from 18th to 19th Feb, 2025 .</t>
  </si>
  <si>
    <t>Being payment for provision of catering and confrence services to Nakuru City Board on 19th,20th,24th and 27th Septermber, 2024.LSO No:17102.</t>
  </si>
  <si>
    <t>07344</t>
  </si>
  <si>
    <t>Being payment for provision of catering services and hire of public address system on 21st March, 2025.LSO No:07344.</t>
  </si>
  <si>
    <t>STATE DEPARTMENT FOR HOUSING AND URBAN DEVELOPMENT</t>
  </si>
  <si>
    <t>Being payment of registration fees for Nakuru City Board Members and Officers for participation in the Kenya Urban Forum(2nd Edition) set to take place from June 16th to 19th, 2025 in Naivasha.</t>
  </si>
  <si>
    <t>Being payment for supply and delivery of curtains,sheers, rods and other accessories to Nakuru City Board.LPO No:56171.</t>
  </si>
  <si>
    <t>Being payment of internet subscription bundle for Nakuru City Board.</t>
  </si>
  <si>
    <t>Being payment of night out allowance for an invitation to attend the 42nd Annual Institute of Certified Public Accountants seminar in Mombasa County from 19th May, 2025 to 23rd May, 2025.</t>
  </si>
  <si>
    <t>Being payment of night out allowance while taking the City Manager to attend an invitation to the technical committee workshop on the development of a white paper on regulatory changes from 24th to 29th March, 2025 in Naivasha.</t>
  </si>
  <si>
    <t>Being payment of night out allowance for an invitation to the technical committee workshop on the development of a white paper on regulatory changes from 24th to 29th March, 2025 in Naivasha.</t>
  </si>
  <si>
    <t>Being payment of night out allowance while attending a meeting by the United Nations Economic Commission for Africa (ECA) in collaboration with UN -Habitat in UN-Habitat,Nairobi at from 6th to 7th May, 2025.</t>
  </si>
  <si>
    <t>Being payment of night out allowance while taking the City Manager to attend a meeting on KUSP II finalization and training on GEMS tools at FK-Resort in Nyeri County,from 12th to 13th May, 2025.</t>
  </si>
  <si>
    <t>Being payment of night out allowance while attending a meeting on KUSP II finalization and training on GEMS tools at FK-Resort in Nyeri County,from 12th to 13th May, 2025.</t>
  </si>
  <si>
    <t>Being payment of night out allowance while attending the Kenya Institute of Supplies Management  seminar in Mombasa County from 19th May, 2025 to 23rd May, 2025.</t>
  </si>
  <si>
    <t>FELIX MWENDA MURUNGI</t>
  </si>
  <si>
    <t>Being payment of night out allowance while attending the Institute of Internal Auditor's - Kenya seminar in Nairobi City County from 26th to 30th May, 2025.</t>
  </si>
  <si>
    <t>Being payment of night out allowance while attending a three day meeting from 6th to 8th May, 2025 at The Panari Resort in Nyahururu to develop the Nakuru City Corruption Prevention Policy.</t>
  </si>
  <si>
    <t>stephen chege mucheru</t>
  </si>
  <si>
    <t>Being contribiution towards the 2025 Devolution Conference to cater for procurement of eight(8) booths/stalls and the man power.</t>
  </si>
  <si>
    <t>Being payment of night out allowance while taking Nakuru City Officers to attend the Second Kenya Urban Forum Edition in Naivasha,Naivasha Municipality at Lake Naivasha Resort from 16th to 19th June, 2025.</t>
  </si>
  <si>
    <t>Being payment of night out allowance for an invitation to attend the Second Kenya Urban Forum Edition in Naivasha,Naivasha Municipality at Lake Naivasha Resort from 16th to 19th June, 2025.</t>
  </si>
  <si>
    <t>HELLEN GATHONI NJUGE</t>
  </si>
  <si>
    <t>ALLAN GICHIA MWITHUKIA</t>
  </si>
  <si>
    <t>JOAN NJERI MWAURA</t>
  </si>
  <si>
    <t>Being payment of night out allowance for an invitation to attend a Public Relations Society of Kenya training on Crisis and Issues communication Management in Kisumu City,Kisumu County from 5th to 10th May, 2025.</t>
  </si>
  <si>
    <t>Being payment of night out allowance for an Invitation to attend peer learning visit on City-wide incluisve sanitation planning in Malindi ,Kilifi County from 1st to 4th October, 2024.</t>
  </si>
  <si>
    <t>Being payment of night out allowance while taking the City Manager to attend a meeting by the United Nations Economic Commission for Africa (ECA) in UN-Habitat,Nairobi at from 6th to 7th May, 2025.</t>
  </si>
  <si>
    <t>Being payment of night out allowance for an invitation to attend a consultative meeting for City/Municipal Board Chairpersons between 20 to 22nd March, 2025 in Naivasha.</t>
  </si>
  <si>
    <t>Being payment of night out allowance for an invitation to attend a consultative meeting for City/Municipal Board Managerss between 16 to 18th March, 2025 in Naivasha.</t>
  </si>
  <si>
    <t>Being payment of night out allowance while appearing before The Senate Committee on County Public Investments and Special Funds Committee on 28th March, 2025.</t>
  </si>
  <si>
    <t>Being issue of imprest amount to be spent on Catering services.Imprest Warrant No: 39072.</t>
  </si>
  <si>
    <t>Being issue of imprest amount to be spent on Catering services.Imprest Warrant No: 39070.</t>
  </si>
  <si>
    <t>Being issue of imprest amount to be spent on Catering services.Imprest Warrant No: 39071.</t>
  </si>
  <si>
    <t>Being issue of imprest to facilitate preparation of feasibility reports for earmarking of Nakuru City projects.</t>
  </si>
  <si>
    <t>Being issue of imprest to facilitate transport and meeting expenses to Afraha Stadium Stalkholders.</t>
  </si>
  <si>
    <t>Insert additional Departments</t>
  </si>
  <si>
    <t>Prepare separate reports for recurrent and development expenditure pending bills</t>
  </si>
  <si>
    <t>Prepared by:</t>
  </si>
  <si>
    <t>Designation</t>
  </si>
  <si>
    <t>Date:</t>
  </si>
  <si>
    <t>Approved by Accounting Officer:</t>
  </si>
  <si>
    <t>Ageing Analysis of the Total Outstanding Bills as of 30 June 2025</t>
  </si>
  <si>
    <t>%</t>
  </si>
  <si>
    <t>Ageing Analysis of the Total Outstanding Bills as of 30th June 2025</t>
  </si>
  <si>
    <t>NAKURU COUNTY GOVERNMENT</t>
  </si>
  <si>
    <t xml:space="preserve">1-2 years </t>
  </si>
  <si>
    <t>Total Pending Bills</t>
  </si>
  <si>
    <t>CAROLINE KAMAU</t>
  </si>
  <si>
    <t>HAU</t>
  </si>
  <si>
    <t>NEWTON K. MWAURA</t>
  </si>
  <si>
    <t>CO</t>
  </si>
  <si>
    <t>Ageing Analysis of the Total Outstanding Bills as of 30th June, 2025</t>
  </si>
  <si>
    <t>Prepared by:Mary Wangari Gichaga</t>
  </si>
  <si>
    <t>Designation:Head of accounting Unit-Infrastructure</t>
  </si>
  <si>
    <t>Approved by Accounting Officer:Samwel Ndegwa</t>
  </si>
  <si>
    <t>Designation:Chief Officer-Infrastructure</t>
  </si>
  <si>
    <t>COUNTY: NAKURU...................................................................................</t>
  </si>
  <si>
    <t>DEPARTMENT: PUBLIC SERVICE BOARD</t>
  </si>
  <si>
    <t>PROGRESS REPORT ON SETTLEMENT OF PENDING BILLS AS AT 30TH JUNE , 2025</t>
  </si>
  <si>
    <r>
      <t xml:space="preserve">Prepared by: </t>
    </r>
    <r>
      <rPr>
        <b/>
        <sz val="10"/>
        <rFont val="Minion Pro"/>
      </rPr>
      <t>PHILIP ODEYO</t>
    </r>
  </si>
  <si>
    <t xml:space="preserve">                         ACCOUNTANT</t>
  </si>
  <si>
    <r>
      <t xml:space="preserve">Approved by Accounting Officer: </t>
    </r>
    <r>
      <rPr>
        <b/>
        <sz val="10"/>
        <rFont val="Minion Pro"/>
      </rPr>
      <t>CS JOYCE NDEGWA</t>
    </r>
  </si>
  <si>
    <t xml:space="preserve">                                                         SECRETARY TO THE BOARD</t>
  </si>
  <si>
    <t>gvn</t>
  </si>
  <si>
    <t>AGING ANALYSIS WORKSHEET</t>
  </si>
  <si>
    <t>.</t>
  </si>
  <si>
    <t>TOTAL RECURRENT</t>
  </si>
  <si>
    <t>TOTAL STAFF PAYABLES</t>
  </si>
  <si>
    <t>r</t>
  </si>
  <si>
    <t>Ageing Analysis (Amount in Kshs.) Plus Assembly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</si>
</sst>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dd/mm/yyyy\ h:mm:s\ AM/PM"/>
    <numFmt numFmtId="166" formatCode="[$-F800]dddd\,\ mmmm\ dd\,\ yyyy"/>
    <numFmt numFmtId="167" formatCode="_(* #,##0_);_(* \(#,##0\);_(* &quot;-&quot;??_);_(@_)"/>
    <numFmt numFmtId="168" formatCode="_ * #,##0.00_ ;_ * \-#,##0.00_ ;_ * &quot;-&quot;??_ ;_ @_ "/>
    <numFmt numFmtId="169" formatCode="_-* #,##0_-;\-* #,##0_-;_-* &quot;-&quot;??_-;_-@_-"/>
    <numFmt numFmtId="170" formatCode="0.0%"/>
  </numFmts>
  <fonts count="180">
    <font>
      <sz val="11"/>
      <color theme="1"/>
      <name val="Calibri"/>
      <family val="2"/>
      <scheme val="minor"/>
    </font>
    <font>
      <sz val="11"/>
      <color theme="1"/>
      <name val="Calibri"/>
      <family val="2"/>
      <scheme val="minor"/>
    </font>
    <font>
      <sz val="10"/>
      <color rgb="FFFF0000"/>
      <name val="Arial Narrow"/>
      <family val="2"/>
    </font>
    <font>
      <sz val="10"/>
      <color theme="1"/>
      <name val="Arial Narrow"/>
      <family val="2"/>
    </font>
    <font>
      <sz val="10"/>
      <color rgb="FF000000"/>
      <name val="Arial Narrow"/>
      <family val="2"/>
    </font>
    <font>
      <sz val="10"/>
      <name val="Arial Narrow"/>
      <family val="2"/>
    </font>
    <font>
      <b/>
      <sz val="10"/>
      <color theme="1"/>
      <name val="Arial Narrow"/>
      <family val="2"/>
    </font>
    <font>
      <b/>
      <sz val="10"/>
      <name val="Arial Narrow"/>
      <family val="2"/>
    </font>
    <font>
      <sz val="10"/>
      <color theme="1" tint="0.249977111117893"/>
      <name val="Arial Narrow"/>
      <family val="2"/>
    </font>
    <font>
      <b/>
      <sz val="10"/>
      <color rgb="FF000000"/>
      <name val="Arial Narrow"/>
      <family val="2"/>
    </font>
    <font>
      <sz val="10"/>
      <color theme="1"/>
      <name val="Times New Roman"/>
      <family val="1"/>
    </font>
    <font>
      <sz val="10"/>
      <color theme="1" tint="0.249977111117893"/>
      <name val="Times New Roman"/>
      <family val="1"/>
    </font>
    <font>
      <sz val="10"/>
      <color theme="1" tint="0.249977111117893"/>
      <name val="Cambria"/>
      <family val="1"/>
    </font>
    <font>
      <sz val="11"/>
      <color indexed="8"/>
      <name val="Calibri"/>
      <family val="2"/>
      <scheme val="minor"/>
    </font>
    <font>
      <sz val="10"/>
      <color theme="1"/>
      <name val="Cambria"/>
      <family val="1"/>
    </font>
    <font>
      <sz val="10"/>
      <color rgb="FF404040"/>
      <name val="Cambria"/>
      <family val="1"/>
    </font>
    <font>
      <b/>
      <sz val="10"/>
      <color rgb="FF404040"/>
      <name val="Cambria"/>
      <family val="1"/>
    </font>
    <font>
      <sz val="10"/>
      <color rgb="FF000000"/>
      <name val="Cambria"/>
      <family val="1"/>
    </font>
    <font>
      <b/>
      <sz val="11"/>
      <color theme="1"/>
      <name val="Calibri"/>
      <family val="2"/>
      <scheme val="minor"/>
    </font>
    <font>
      <b/>
      <sz val="12"/>
      <name val="Minion Pro"/>
      <family val="1"/>
    </font>
    <font>
      <sz val="12"/>
      <color theme="1"/>
      <name val="Minion Pro"/>
      <family val="1"/>
    </font>
    <font>
      <b/>
      <sz val="12"/>
      <color theme="1"/>
      <name val="Minion Pro"/>
      <family val="1"/>
    </font>
    <font>
      <sz val="11"/>
      <color theme="1"/>
      <name val="Minion Pro"/>
      <family val="1"/>
    </font>
    <font>
      <sz val="12"/>
      <name val="Minion Pro"/>
      <family val="1"/>
    </font>
    <font>
      <sz val="12"/>
      <color theme="1"/>
      <name val="Arial Narrow"/>
      <family val="2"/>
    </font>
    <font>
      <sz val="11"/>
      <color theme="1"/>
      <name val="Arial Narrow"/>
      <family val="2"/>
    </font>
    <font>
      <b/>
      <sz val="11"/>
      <color rgb="FF595959"/>
      <name val="Minion Pro"/>
      <family val="1"/>
    </font>
    <font>
      <b/>
      <sz val="11"/>
      <color rgb="FF000000"/>
      <name val="Minion Pro"/>
      <family val="1"/>
    </font>
    <font>
      <i/>
      <sz val="11"/>
      <color rgb="FF000000"/>
      <name val="Minion Pro"/>
      <family val="1"/>
    </font>
    <font>
      <sz val="11"/>
      <color rgb="FF000000"/>
      <name val="Minion Pro"/>
      <family val="1"/>
    </font>
    <font>
      <b/>
      <sz val="11"/>
      <color theme="1"/>
      <name val="Minion Pro"/>
      <family val="1"/>
    </font>
    <font>
      <sz val="8"/>
      <color theme="1"/>
      <name val="Arial Narrow"/>
      <family val="2"/>
    </font>
    <font>
      <sz val="9"/>
      <name val="Cambria"/>
      <family val="1"/>
    </font>
    <font>
      <sz val="9"/>
      <color rgb="FF000000"/>
      <name val="Cambria"/>
      <family val="1"/>
    </font>
    <font>
      <b/>
      <sz val="9"/>
      <name val="Cambria"/>
      <family val="1"/>
    </font>
    <font>
      <sz val="9"/>
      <color theme="1"/>
      <name val="Cambria"/>
      <family val="1"/>
    </font>
    <font>
      <sz val="9"/>
      <color theme="1"/>
      <name val="Calibri"/>
      <family val="2"/>
      <scheme val="minor"/>
    </font>
    <font>
      <vertAlign val="superscript"/>
      <sz val="8"/>
      <color rgb="FF000000"/>
      <name val="Cambria"/>
      <family val="1"/>
    </font>
    <font>
      <sz val="8"/>
      <color rgb="FF000000"/>
      <name val="Cambria"/>
      <family val="1"/>
    </font>
    <font>
      <b/>
      <sz val="11"/>
      <color theme="1"/>
      <name val="Minion Pro"/>
    </font>
    <font>
      <b/>
      <sz val="10"/>
      <name val="Minion Pro"/>
    </font>
    <font>
      <b/>
      <sz val="12"/>
      <color rgb="FFFF0000"/>
      <name val="Times New Roman"/>
      <family val="1"/>
    </font>
    <font>
      <sz val="11"/>
      <color theme="1"/>
      <name val="Times New Roman"/>
      <family val="1"/>
    </font>
    <font>
      <b/>
      <sz val="9"/>
      <name val="Times New Roman"/>
      <family val="1"/>
    </font>
    <font>
      <sz val="9"/>
      <color theme="1"/>
      <name val="Times New Roman"/>
      <family val="1"/>
    </font>
    <font>
      <b/>
      <sz val="11"/>
      <name val="Times New Roman"/>
      <family val="1"/>
    </font>
    <font>
      <sz val="9"/>
      <name val="Times New Roman"/>
      <family val="1"/>
    </font>
    <font>
      <sz val="8"/>
      <color theme="1"/>
      <name val="Times New Roman"/>
      <family val="1"/>
    </font>
    <font>
      <sz val="10"/>
      <name val="Times New Roman"/>
      <family val="1"/>
    </font>
    <font>
      <sz val="8"/>
      <color rgb="FF000000"/>
      <name val="Times New Roman"/>
      <family val="1"/>
    </font>
    <font>
      <sz val="8"/>
      <name val="Times New Roman"/>
      <family val="1"/>
    </font>
    <font>
      <sz val="10"/>
      <color rgb="FF000000"/>
      <name val="Times New Roman"/>
      <family val="1"/>
    </font>
    <font>
      <b/>
      <sz val="9"/>
      <color rgb="FFFF0000"/>
      <name val="Times New Roman"/>
      <family val="1"/>
    </font>
    <font>
      <b/>
      <sz val="10"/>
      <name val="Times New Roman"/>
      <family val="1"/>
    </font>
    <font>
      <b/>
      <sz val="10"/>
      <color rgb="FFFF0000"/>
      <name val="Times New Roman"/>
      <family val="1"/>
    </font>
    <font>
      <sz val="10"/>
      <color theme="4"/>
      <name val="Cambria"/>
      <family val="1"/>
    </font>
    <font>
      <sz val="10"/>
      <color theme="1"/>
      <name val="Century Gothic"/>
      <family val="2"/>
    </font>
    <font>
      <sz val="11"/>
      <color rgb="FF000000"/>
      <name val="Calibri"/>
      <family val="2"/>
    </font>
    <font>
      <b/>
      <sz val="9"/>
      <name val="Arial"/>
      <family val="2"/>
    </font>
    <font>
      <sz val="9"/>
      <color theme="1"/>
      <name val="Arial"/>
      <family val="2"/>
    </font>
    <font>
      <b/>
      <sz val="9"/>
      <color theme="1"/>
      <name val="Arial"/>
      <family val="2"/>
    </font>
    <font>
      <b/>
      <sz val="9"/>
      <color rgb="FF404040"/>
      <name val="Arial"/>
      <family val="2"/>
    </font>
    <font>
      <sz val="9"/>
      <color rgb="FF404040"/>
      <name val="Arial"/>
      <family val="2"/>
    </font>
    <font>
      <sz val="9"/>
      <name val="Arial"/>
      <family val="2"/>
    </font>
    <font>
      <sz val="10"/>
      <color rgb="FF404040"/>
      <name val="Georgia"/>
      <family val="1"/>
    </font>
    <font>
      <sz val="9"/>
      <color rgb="FF000000"/>
      <name val="Arial"/>
      <family val="2"/>
    </font>
    <font>
      <sz val="8"/>
      <color theme="1"/>
      <name val="Arial"/>
      <family val="2"/>
    </font>
    <font>
      <b/>
      <sz val="8"/>
      <name val="Arial"/>
      <family val="2"/>
    </font>
    <font>
      <sz val="8"/>
      <name val="Arial"/>
      <family val="2"/>
    </font>
    <font>
      <sz val="10"/>
      <color theme="1"/>
      <name val="Calibri"/>
      <family val="2"/>
      <scheme val="minor"/>
    </font>
    <font>
      <b/>
      <sz val="12"/>
      <name val="Cambria"/>
      <family val="1"/>
    </font>
    <font>
      <sz val="12"/>
      <color theme="1"/>
      <name val="Cambria"/>
      <family val="1"/>
    </font>
    <font>
      <b/>
      <sz val="12"/>
      <color rgb="FFFF0000"/>
      <name val="Cambria"/>
      <family val="1"/>
    </font>
    <font>
      <sz val="12"/>
      <name val="Cambria"/>
      <family val="1"/>
    </font>
    <font>
      <sz val="10"/>
      <name val="Arial"/>
      <family val="2"/>
    </font>
    <font>
      <b/>
      <sz val="8"/>
      <name val="Arial Narrow"/>
      <family val="2"/>
    </font>
    <font>
      <b/>
      <sz val="8"/>
      <color theme="1"/>
      <name val="Arial Narrow"/>
      <family val="2"/>
    </font>
    <font>
      <sz val="8"/>
      <name val="Arial Narrow"/>
      <family val="2"/>
    </font>
    <font>
      <sz val="8"/>
      <color theme="1" tint="0.249977111117893"/>
      <name val="Arial"/>
      <family val="2"/>
    </font>
    <font>
      <sz val="8"/>
      <color rgb="FF404040"/>
      <name val="Arial"/>
      <family val="2"/>
    </font>
    <font>
      <sz val="8"/>
      <color rgb="FF000000"/>
      <name val="Arial Narrow"/>
      <family val="2"/>
    </font>
    <font>
      <sz val="8"/>
      <color rgb="FF000000"/>
      <name val="Arial"/>
      <family val="2"/>
    </font>
    <font>
      <sz val="10"/>
      <color theme="1"/>
      <name val="Arial"/>
      <family val="2"/>
    </font>
    <font>
      <b/>
      <sz val="10"/>
      <name val="Arial"/>
      <family val="2"/>
    </font>
    <font>
      <b/>
      <sz val="10"/>
      <color theme="1"/>
      <name val="Arial"/>
      <family val="2"/>
    </font>
    <font>
      <b/>
      <sz val="12"/>
      <color theme="1"/>
      <name val="Minion Pro"/>
    </font>
    <font>
      <b/>
      <sz val="10"/>
      <name val="Minion Pro"/>
      <family val="1"/>
    </font>
    <font>
      <sz val="10"/>
      <color rgb="FF000000"/>
      <name val="Calibri"/>
      <family val="2"/>
      <scheme val="minor"/>
    </font>
    <font>
      <b/>
      <sz val="12"/>
      <name val="Minion Pro"/>
    </font>
    <font>
      <sz val="12"/>
      <color theme="1"/>
      <name val="Times New Roman"/>
      <family val="1"/>
    </font>
    <font>
      <sz val="12"/>
      <color rgb="FF000000"/>
      <name val="Times New Roman"/>
      <family val="1"/>
    </font>
    <font>
      <b/>
      <sz val="12"/>
      <color theme="1"/>
      <name val="Times New Roman"/>
      <family val="1"/>
    </font>
    <font>
      <sz val="12"/>
      <color theme="1"/>
      <name val="Minion Pro"/>
    </font>
    <font>
      <sz val="12"/>
      <name val="Minion Pro"/>
    </font>
    <font>
      <sz val="12"/>
      <color rgb="FF000000"/>
      <name val="Arial Narrow"/>
      <family val="2"/>
    </font>
    <font>
      <sz val="11"/>
      <color rgb="FF000000"/>
      <name val="Arial Narrow"/>
      <family val="2"/>
    </font>
    <font>
      <sz val="12"/>
      <color rgb="FF000000"/>
      <name val="Minion Pro"/>
    </font>
    <font>
      <sz val="12"/>
      <color theme="1" tint="0.249977111117893"/>
      <name val="Minion Pro"/>
    </font>
    <font>
      <sz val="12"/>
      <color rgb="FF231F20"/>
      <name val="Minion Pro"/>
    </font>
    <font>
      <vertAlign val="superscript"/>
      <sz val="12"/>
      <color rgb="FF231F20"/>
      <name val="Minion Pro"/>
    </font>
    <font>
      <sz val="8"/>
      <color indexed="8"/>
      <name val="Arial Narrow"/>
      <family val="2"/>
    </font>
    <font>
      <sz val="8"/>
      <color indexed="8"/>
      <name val="Arial"/>
      <family val="2"/>
    </font>
    <font>
      <b/>
      <sz val="13"/>
      <name val="Times New Roman"/>
      <family val="1"/>
    </font>
    <font>
      <sz val="13"/>
      <color theme="1"/>
      <name val="Times New Roman"/>
      <family val="1"/>
    </font>
    <font>
      <b/>
      <sz val="13"/>
      <color theme="1"/>
      <name val="Times New Roman"/>
      <family val="1"/>
    </font>
    <font>
      <sz val="13"/>
      <name val="Times New Roman"/>
      <family val="1"/>
    </font>
    <font>
      <sz val="13"/>
      <color rgb="FF000000"/>
      <name val="Times New Roman"/>
      <family val="1"/>
    </font>
    <font>
      <sz val="13"/>
      <color rgb="FFFF0000"/>
      <name val="Times New Roman"/>
      <family val="1"/>
    </font>
    <font>
      <sz val="10"/>
      <color theme="1"/>
      <name val="Minion Pro"/>
    </font>
    <font>
      <b/>
      <sz val="12"/>
      <name val="Calibri"/>
      <family val="2"/>
      <scheme val="minor"/>
    </font>
    <font>
      <sz val="12"/>
      <color theme="1"/>
      <name val="Calibri"/>
      <family val="2"/>
      <scheme val="minor"/>
    </font>
    <font>
      <sz val="11"/>
      <color theme="1"/>
      <name val="Cambria"/>
      <family val="1"/>
    </font>
    <font>
      <sz val="10"/>
      <color theme="1"/>
      <name val="Calibri Light"/>
      <family val="2"/>
      <scheme val="major"/>
    </font>
    <font>
      <b/>
      <sz val="10"/>
      <color theme="1"/>
      <name val="Minion Pro"/>
    </font>
    <font>
      <sz val="10"/>
      <color theme="1"/>
      <name val="Calibri Light"/>
      <family val="1"/>
      <scheme val="major"/>
    </font>
    <font>
      <sz val="12"/>
      <color rgb="FF000000"/>
      <name val="Calibri"/>
      <family val="2"/>
      <scheme val="minor"/>
    </font>
    <font>
      <sz val="11"/>
      <color rgb="FF000000"/>
      <name val="Calibri"/>
      <family val="2"/>
      <scheme val="minor"/>
    </font>
    <font>
      <b/>
      <sz val="10"/>
      <name val="Century Gothic"/>
      <family val="2"/>
    </font>
    <font>
      <b/>
      <sz val="10"/>
      <color rgb="FFFF0000"/>
      <name val="Century Gothic"/>
      <family val="2"/>
    </font>
    <font>
      <sz val="10"/>
      <color rgb="FFFF0000"/>
      <name val="Century Gothic"/>
      <family val="2"/>
    </font>
    <font>
      <sz val="10"/>
      <name val="Century Gothic"/>
      <family val="2"/>
    </font>
    <font>
      <b/>
      <sz val="10"/>
      <color theme="1"/>
      <name val="Century Gothic"/>
      <family val="2"/>
    </font>
    <font>
      <vertAlign val="superscript"/>
      <sz val="10"/>
      <color indexed="8"/>
      <name val="Century Gothic"/>
      <family val="2"/>
    </font>
    <font>
      <sz val="10"/>
      <color indexed="8"/>
      <name val="Century Gothic"/>
      <family val="2"/>
    </font>
    <font>
      <sz val="11"/>
      <name val="Calibri"/>
      <family val="2"/>
      <scheme val="minor"/>
    </font>
    <font>
      <sz val="11"/>
      <color theme="1"/>
      <name val="Calibri"/>
      <family val="2"/>
      <scheme val="minor"/>
    </font>
    <font>
      <b/>
      <sz val="11"/>
      <color theme="1"/>
      <name val="Cambria"/>
      <family val="1"/>
    </font>
    <font>
      <b/>
      <sz val="12"/>
      <name val="Times New Roman"/>
      <family val="1"/>
    </font>
    <font>
      <sz val="12"/>
      <color rgb="FFFF0000"/>
      <name val="Times New Roman"/>
      <family val="1"/>
    </font>
    <font>
      <sz val="12"/>
      <name val="Times New Roman"/>
      <family val="1"/>
    </font>
    <font>
      <b/>
      <sz val="12"/>
      <color theme="1"/>
      <name val="Calibri"/>
      <family val="2"/>
      <scheme val="minor"/>
    </font>
    <font>
      <b/>
      <u val="double"/>
      <sz val="12"/>
      <color theme="1"/>
      <name val="Cambria"/>
      <family val="1"/>
    </font>
    <font>
      <b/>
      <u val="doubleAccounting"/>
      <sz val="12"/>
      <color theme="1"/>
      <name val="Cambria"/>
      <family val="1"/>
    </font>
    <font>
      <sz val="11"/>
      <color rgb="FFFF0000"/>
      <name val="Minion Pro"/>
      <family val="1"/>
    </font>
    <font>
      <b/>
      <u val="singleAccounting"/>
      <sz val="12"/>
      <color theme="1"/>
      <name val="Cambria"/>
      <family val="1"/>
    </font>
    <font>
      <b/>
      <sz val="12"/>
      <color rgb="FFED0000"/>
      <name val="Cambria"/>
      <family val="1"/>
    </font>
    <font>
      <b/>
      <sz val="11"/>
      <name val="Calibri"/>
      <family val="2"/>
      <scheme val="minor"/>
    </font>
    <font>
      <b/>
      <sz val="18"/>
      <color rgb="FFFF0000"/>
      <name val="Minion Pro"/>
      <family val="1"/>
    </font>
    <font>
      <b/>
      <sz val="12"/>
      <color rgb="FFFF0000"/>
      <name val="Minion Pro"/>
    </font>
    <font>
      <i/>
      <sz val="12"/>
      <color rgb="FFFF0000"/>
      <name val="Minion Pro"/>
    </font>
    <font>
      <i/>
      <sz val="12"/>
      <name val="Minion Pro"/>
    </font>
    <font>
      <b/>
      <sz val="11"/>
      <color rgb="FFFF0000"/>
      <name val="Minion Pro"/>
    </font>
    <font>
      <sz val="11"/>
      <color theme="1"/>
      <name val="Minion Pro"/>
    </font>
    <font>
      <b/>
      <sz val="11"/>
      <color rgb="FF595959"/>
      <name val="Minion Pro"/>
    </font>
    <font>
      <b/>
      <sz val="11"/>
      <color rgb="FF000000"/>
      <name val="Minion Pro"/>
    </font>
    <font>
      <i/>
      <sz val="11"/>
      <color rgb="FF000000"/>
      <name val="Minion Pro"/>
    </font>
    <font>
      <sz val="11"/>
      <color rgb="FF000000"/>
      <name val="Minion Pro"/>
    </font>
    <font>
      <b/>
      <sz val="11"/>
      <color rgb="FFFF0000"/>
      <name val="Minion Pro"/>
      <family val="1"/>
    </font>
    <font>
      <sz val="10"/>
      <color rgb="FF000000"/>
      <name val="Minion Pro"/>
    </font>
    <font>
      <b/>
      <sz val="8"/>
      <color rgb="FF404040"/>
      <name val="Arial"/>
      <family val="2"/>
    </font>
    <font>
      <sz val="11"/>
      <name val="Minion Pro"/>
      <family val="1"/>
    </font>
    <font>
      <b/>
      <sz val="14"/>
      <color rgb="FFFF0000"/>
      <name val="Times New Roman"/>
      <family val="1"/>
    </font>
    <font>
      <b/>
      <sz val="11"/>
      <color rgb="FFFF0000"/>
      <name val="Times New Roman"/>
      <family val="1"/>
    </font>
    <font>
      <b/>
      <sz val="11"/>
      <color theme="1"/>
      <name val="Times New Roman"/>
      <family val="1"/>
    </font>
    <font>
      <i/>
      <sz val="11"/>
      <color theme="1"/>
      <name val="Times New Roman"/>
      <family val="1"/>
    </font>
    <font>
      <i/>
      <sz val="12"/>
      <name val="Minion Pro"/>
      <family val="1"/>
    </font>
    <font>
      <b/>
      <sz val="12"/>
      <color rgb="FF595959"/>
      <name val="Minion Pro"/>
      <family val="1"/>
    </font>
    <font>
      <b/>
      <sz val="12"/>
      <color rgb="FF000000"/>
      <name val="Minion Pro"/>
      <family val="1"/>
    </font>
    <font>
      <sz val="12"/>
      <color rgb="FF000000"/>
      <name val="Minion Pro"/>
      <family val="1"/>
    </font>
    <font>
      <i/>
      <sz val="12"/>
      <color rgb="FF000000"/>
      <name val="Minion Pro"/>
      <family val="1"/>
    </font>
    <font>
      <sz val="11"/>
      <color theme="1"/>
      <name val="Minion Pro"/>
      <charset val="134"/>
    </font>
    <font>
      <b/>
      <sz val="11"/>
      <color rgb="FF595959"/>
      <name val="Minion Pro"/>
      <charset val="134"/>
    </font>
    <font>
      <b/>
      <sz val="11"/>
      <color rgb="FF000000"/>
      <name val="Minion Pro"/>
      <charset val="134"/>
    </font>
    <font>
      <i/>
      <sz val="11"/>
      <color rgb="FF000000"/>
      <name val="Minion Pro"/>
      <charset val="134"/>
    </font>
    <font>
      <sz val="11"/>
      <color rgb="FF000000"/>
      <name val="Minion Pro"/>
      <charset val="134"/>
    </font>
    <font>
      <b/>
      <sz val="12"/>
      <color rgb="FFFF0000"/>
      <name val="Minion Pro"/>
      <family val="1"/>
    </font>
    <font>
      <sz val="10"/>
      <name val="Minion Pro"/>
      <family val="1"/>
    </font>
    <font>
      <i/>
      <sz val="8"/>
      <name val="Minion Pro"/>
      <family val="1"/>
    </font>
    <font>
      <i/>
      <sz val="9"/>
      <name val="Minion Pro"/>
      <family val="1"/>
    </font>
    <font>
      <b/>
      <sz val="11"/>
      <name val="Minion Pro"/>
      <family val="1"/>
    </font>
    <font>
      <b/>
      <sz val="9"/>
      <name val="Calibri"/>
      <family val="2"/>
      <scheme val="minor"/>
    </font>
    <font>
      <b/>
      <sz val="9"/>
      <color theme="1"/>
      <name val="Calibri"/>
      <family val="2"/>
      <scheme val="minor"/>
    </font>
    <font>
      <sz val="9"/>
      <color rgb="FF000000"/>
      <name val="Calibri"/>
      <family val="2"/>
      <scheme val="minor"/>
    </font>
    <font>
      <sz val="9"/>
      <color rgb="FF231F20"/>
      <name val="Calibri"/>
      <family val="2"/>
      <scheme val="minor"/>
    </font>
    <font>
      <i/>
      <sz val="9"/>
      <color rgb="FFFF0000"/>
      <name val="Calibri"/>
      <family val="2"/>
      <scheme val="minor"/>
    </font>
    <font>
      <sz val="9"/>
      <name val="Calibri"/>
      <family val="2"/>
      <scheme val="minor"/>
    </font>
    <font>
      <i/>
      <sz val="9"/>
      <name val="Calibri"/>
      <family val="2"/>
      <scheme val="minor"/>
    </font>
    <font>
      <b/>
      <sz val="12"/>
      <color theme="1"/>
      <name val="Cambria"/>
      <family val="1"/>
    </font>
    <font>
      <b/>
      <sz val="8"/>
      <color rgb="FFFF0000"/>
      <name val="Arial"/>
      <family val="2"/>
    </font>
    <font>
      <sz val="10"/>
      <name val="Calibri"/>
      <family val="2"/>
      <scheme val="minor"/>
    </font>
  </fonts>
  <fills count="19">
    <fill>
      <patternFill patternType="none"/>
    </fill>
    <fill>
      <patternFill patternType="gray125"/>
    </fill>
    <fill>
      <patternFill patternType="solid">
        <fgColor rgb="FFC6D9F0"/>
        <bgColor indexed="64"/>
      </patternFill>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indexed="64"/>
      </patternFill>
    </fill>
    <fill>
      <patternFill patternType="solid">
        <fgColor theme="8" tint="0.79998168889431442"/>
        <bgColor indexed="64"/>
      </patternFill>
    </fill>
    <fill>
      <patternFill patternType="solid">
        <fgColor theme="4" tint="0.59999389629810485"/>
        <bgColor rgb="FFFFFFFF"/>
      </patternFill>
    </fill>
    <fill>
      <patternFill patternType="solid">
        <fgColor rgb="FFFFFF00"/>
        <bgColor indexed="64"/>
      </patternFill>
    </fill>
    <fill>
      <patternFill patternType="solid">
        <fgColor theme="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3" tint="0.79995117038483843"/>
        <bgColor indexed="64"/>
      </patternFill>
    </fill>
    <fill>
      <patternFill patternType="solid">
        <fgColor theme="0" tint="-0.14996795556505021"/>
        <bgColor indexed="64"/>
      </patternFill>
    </fill>
    <fill>
      <patternFill patternType="solid">
        <fgColor rgb="FF29B95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right style="medium">
        <color indexed="64"/>
      </right>
      <top/>
      <bottom/>
      <diagonal/>
    </border>
    <border>
      <left/>
      <right/>
      <top style="thin">
        <color indexed="64"/>
      </top>
      <bottom style="double">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dashed">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s>
  <cellStyleXfs count="15">
    <xf numFmtId="0" fontId="0" fillId="0" borderId="0"/>
    <xf numFmtId="43" fontId="1" fillId="0" borderId="0" applyFont="0" applyFill="0" applyBorder="0" applyAlignment="0" applyProtection="0"/>
    <xf numFmtId="164" fontId="13"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0" fontId="1" fillId="0" borderId="0"/>
    <xf numFmtId="164" fontId="1" fillId="0" borderId="0" applyFont="0" applyFill="0" applyBorder="0" applyAlignment="0" applyProtection="0"/>
    <xf numFmtId="0" fontId="74" fillId="0" borderId="0"/>
    <xf numFmtId="0" fontId="57" fillId="0" borderId="0">
      <protection locked="0"/>
    </xf>
    <xf numFmtId="0" fontId="125"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454">
    <xf numFmtId="0" fontId="0" fillId="0" borderId="0" xfId="0"/>
    <xf numFmtId="0" fontId="3" fillId="0" borderId="0" xfId="0" applyFont="1" applyAlignment="1">
      <alignment vertical="center"/>
    </xf>
    <xf numFmtId="0" fontId="3" fillId="0" borderId="0" xfId="0" applyFont="1" applyAlignment="1">
      <alignment vertical="center" wrapText="1"/>
    </xf>
    <xf numFmtId="0" fontId="5" fillId="0" borderId="0" xfId="0" applyFont="1"/>
    <xf numFmtId="0" fontId="3" fillId="0" borderId="0" xfId="0" applyFont="1"/>
    <xf numFmtId="0" fontId="7" fillId="2" borderId="1" xfId="0" applyFont="1" applyFill="1" applyBorder="1" applyAlignment="1">
      <alignment horizontal="center" vertical="center" wrapText="1"/>
    </xf>
    <xf numFmtId="0" fontId="5" fillId="3" borderId="1" xfId="0" applyFont="1" applyFill="1" applyBorder="1"/>
    <xf numFmtId="0" fontId="3" fillId="0" borderId="1" xfId="0" applyFont="1" applyBorder="1" applyAlignment="1">
      <alignment wrapText="1"/>
    </xf>
    <xf numFmtId="0" fontId="3" fillId="0" borderId="1" xfId="0" applyFont="1" applyBorder="1"/>
    <xf numFmtId="164" fontId="3" fillId="0" borderId="1" xfId="1" applyNumberFormat="1" applyFont="1" applyBorder="1" applyAlignment="1" applyProtection="1"/>
    <xf numFmtId="0" fontId="5" fillId="0" borderId="1" xfId="0" applyFont="1" applyBorder="1"/>
    <xf numFmtId="164" fontId="3" fillId="0" borderId="1" xfId="1" applyNumberFormat="1" applyFont="1" applyBorder="1" applyAlignment="1" applyProtection="1">
      <alignment wrapText="1"/>
    </xf>
    <xf numFmtId="0" fontId="2" fillId="0" borderId="0" xfId="0" applyFont="1"/>
    <xf numFmtId="0" fontId="3" fillId="3" borderId="1" xfId="0" applyFont="1" applyFill="1" applyBorder="1" applyAlignment="1">
      <alignment wrapText="1"/>
    </xf>
    <xf numFmtId="0" fontId="3" fillId="3" borderId="1" xfId="0" applyFont="1" applyFill="1" applyBorder="1"/>
    <xf numFmtId="164" fontId="3" fillId="3" borderId="1" xfId="1" applyNumberFormat="1" applyFont="1" applyFill="1" applyBorder="1" applyAlignment="1" applyProtection="1"/>
    <xf numFmtId="164" fontId="3" fillId="3" borderId="1" xfId="1" applyNumberFormat="1" applyFont="1" applyFill="1" applyBorder="1" applyAlignment="1" applyProtection="1">
      <alignment wrapText="1"/>
    </xf>
    <xf numFmtId="0" fontId="4" fillId="3" borderId="1" xfId="0" applyFont="1" applyFill="1" applyBorder="1" applyAlignment="1">
      <alignment wrapText="1"/>
    </xf>
    <xf numFmtId="0" fontId="4" fillId="3" borderId="1" xfId="0" applyFont="1" applyFill="1" applyBorder="1"/>
    <xf numFmtId="0" fontId="4" fillId="0" borderId="1" xfId="0" applyFont="1" applyBorder="1"/>
    <xf numFmtId="164" fontId="4" fillId="3" borderId="1" xfId="1" applyNumberFormat="1" applyFont="1" applyFill="1" applyBorder="1" applyAlignment="1" applyProtection="1"/>
    <xf numFmtId="164" fontId="4" fillId="0" borderId="1" xfId="1" applyNumberFormat="1" applyFont="1" applyBorder="1" applyAlignment="1" applyProtection="1"/>
    <xf numFmtId="0" fontId="3" fillId="3" borderId="0" xfId="0" applyFont="1" applyFill="1" applyAlignment="1">
      <alignment vertical="center"/>
    </xf>
    <xf numFmtId="0" fontId="4" fillId="0" borderId="1" xfId="0" applyFont="1" applyBorder="1" applyAlignment="1">
      <alignment wrapText="1"/>
    </xf>
    <xf numFmtId="164" fontId="4" fillId="0" borderId="1" xfId="1" applyNumberFormat="1" applyFont="1" applyBorder="1" applyAlignment="1" applyProtection="1">
      <alignment wrapText="1"/>
    </xf>
    <xf numFmtId="164" fontId="4" fillId="3" borderId="1" xfId="1" applyNumberFormat="1" applyFont="1" applyFill="1" applyBorder="1" applyAlignment="1" applyProtection="1">
      <alignment wrapText="1"/>
    </xf>
    <xf numFmtId="14" fontId="8" fillId="4" borderId="1" xfId="1" applyNumberFormat="1" applyFont="1" applyFill="1" applyBorder="1" applyAlignment="1">
      <alignment horizontal="center"/>
    </xf>
    <xf numFmtId="43" fontId="3" fillId="0" borderId="0" xfId="0" applyNumberFormat="1" applyFont="1" applyAlignment="1">
      <alignment vertical="center"/>
    </xf>
    <xf numFmtId="0" fontId="9" fillId="0" borderId="1" xfId="0" applyFont="1" applyBorder="1" applyAlignment="1">
      <alignment wrapText="1"/>
    </xf>
    <xf numFmtId="164" fontId="9" fillId="0" borderId="1" xfId="1" applyNumberFormat="1" applyFont="1" applyBorder="1" applyAlignment="1" applyProtection="1"/>
    <xf numFmtId="0" fontId="6" fillId="0" borderId="0" xfId="0" applyFont="1" applyAlignment="1">
      <alignment vertical="center"/>
    </xf>
    <xf numFmtId="0" fontId="7" fillId="0" borderId="0" xfId="0" applyFont="1"/>
    <xf numFmtId="0" fontId="9" fillId="0" borderId="1" xfId="0" applyFont="1" applyBorder="1"/>
    <xf numFmtId="0" fontId="10" fillId="0" borderId="1" xfId="0" applyFont="1" applyBorder="1" applyAlignment="1">
      <alignment wrapText="1"/>
    </xf>
    <xf numFmtId="0" fontId="11" fillId="0" borderId="1" xfId="0" applyFont="1" applyBorder="1" applyAlignment="1">
      <alignment wrapText="1"/>
    </xf>
    <xf numFmtId="0" fontId="10" fillId="0" borderId="1" xfId="0" applyFont="1" applyBorder="1" applyAlignment="1">
      <alignment vertical="center"/>
    </xf>
    <xf numFmtId="0" fontId="10" fillId="0" borderId="1" xfId="0" applyFont="1" applyBorder="1"/>
    <xf numFmtId="0" fontId="10" fillId="0" borderId="1" xfId="0" applyFont="1" applyBorder="1" applyAlignment="1">
      <alignment vertical="top" wrapText="1"/>
    </xf>
    <xf numFmtId="165" fontId="10" fillId="0" borderId="1" xfId="0" applyNumberFormat="1" applyFont="1" applyBorder="1" applyAlignment="1">
      <alignment wrapText="1"/>
    </xf>
    <xf numFmtId="14" fontId="10" fillId="0" borderId="1" xfId="0" applyNumberFormat="1" applyFont="1" applyBorder="1" applyAlignment="1">
      <alignment horizontal="center" vertical="top"/>
    </xf>
    <xf numFmtId="166" fontId="11" fillId="4" borderId="1" xfId="1" applyNumberFormat="1" applyFont="1" applyFill="1" applyBorder="1" applyAlignment="1">
      <alignment horizontal="center"/>
    </xf>
    <xf numFmtId="14" fontId="11" fillId="4" borderId="1" xfId="1" applyNumberFormat="1" applyFont="1" applyFill="1" applyBorder="1" applyAlignment="1">
      <alignment horizontal="center"/>
    </xf>
    <xf numFmtId="43" fontId="11" fillId="0" borderId="1" xfId="1" applyFont="1" applyFill="1" applyBorder="1" applyAlignment="1">
      <alignment horizontal="right" vertical="center"/>
    </xf>
    <xf numFmtId="43" fontId="11" fillId="0" borderId="1" xfId="1" applyFont="1" applyBorder="1" applyAlignment="1">
      <alignment vertical="center"/>
    </xf>
    <xf numFmtId="43" fontId="4" fillId="0" borderId="1" xfId="1" applyFont="1" applyBorder="1" applyAlignment="1" applyProtection="1"/>
    <xf numFmtId="0" fontId="5" fillId="0" borderId="0" xfId="0" applyFont="1" applyAlignment="1">
      <alignment wrapText="1"/>
    </xf>
    <xf numFmtId="41" fontId="12" fillId="0" borderId="1" xfId="0" applyNumberFormat="1" applyFont="1" applyBorder="1" applyAlignment="1">
      <alignment vertical="center" wrapText="1"/>
    </xf>
    <xf numFmtId="0" fontId="12" fillId="0" borderId="1" xfId="0" applyFont="1" applyBorder="1" applyAlignment="1">
      <alignment horizontal="left" wrapText="1"/>
    </xf>
    <xf numFmtId="0" fontId="12" fillId="0" borderId="1" xfId="0" applyFont="1" applyBorder="1" applyAlignment="1">
      <alignment wrapText="1"/>
    </xf>
    <xf numFmtId="0" fontId="12" fillId="0" borderId="1" xfId="0" applyFont="1" applyBorder="1"/>
    <xf numFmtId="0" fontId="12" fillId="0" borderId="1" xfId="0" applyFont="1" applyBorder="1" applyAlignment="1">
      <alignment horizontal="center" vertical="center"/>
    </xf>
    <xf numFmtId="0" fontId="12" fillId="0" borderId="1" xfId="2" applyNumberFormat="1" applyFont="1" applyFill="1" applyBorder="1" applyAlignment="1">
      <alignment horizontal="center"/>
    </xf>
    <xf numFmtId="0" fontId="12" fillId="4" borderId="1" xfId="0" applyFont="1" applyFill="1" applyBorder="1" applyAlignment="1">
      <alignment horizontal="center"/>
    </xf>
    <xf numFmtId="0" fontId="12" fillId="4" borderId="1" xfId="0" applyFont="1" applyFill="1" applyBorder="1"/>
    <xf numFmtId="0" fontId="12" fillId="3" borderId="1" xfId="0" applyFont="1" applyFill="1" applyBorder="1"/>
    <xf numFmtId="41" fontId="12" fillId="3" borderId="1" xfId="0" applyNumberFormat="1" applyFont="1" applyFill="1" applyBorder="1" applyAlignment="1">
      <alignment vertical="center"/>
    </xf>
    <xf numFmtId="167" fontId="12" fillId="3" borderId="1" xfId="2" applyNumberFormat="1" applyFont="1" applyFill="1" applyBorder="1" applyAlignment="1">
      <alignment horizontal="right" vertical="center"/>
    </xf>
    <xf numFmtId="167" fontId="12" fillId="3" borderId="1" xfId="1" applyNumberFormat="1" applyFont="1" applyFill="1" applyBorder="1" applyAlignment="1">
      <alignment horizontal="center" vertical="center"/>
    </xf>
    <xf numFmtId="168" fontId="12" fillId="3" borderId="1" xfId="1" applyNumberFormat="1" applyFont="1" applyFill="1" applyBorder="1" applyAlignment="1">
      <alignment horizontal="center" vertical="center"/>
    </xf>
    <xf numFmtId="43" fontId="12" fillId="3" borderId="1" xfId="1" applyFont="1" applyFill="1" applyBorder="1" applyAlignment="1" applyProtection="1">
      <alignment vertical="center"/>
    </xf>
    <xf numFmtId="0" fontId="12" fillId="3" borderId="1" xfId="0" applyFont="1" applyFill="1" applyBorder="1" applyAlignment="1">
      <alignment wrapText="1"/>
    </xf>
    <xf numFmtId="0" fontId="12" fillId="3" borderId="1" xfId="0" applyFont="1" applyFill="1" applyBorder="1" applyAlignment="1">
      <alignment vertical="center"/>
    </xf>
    <xf numFmtId="0" fontId="12" fillId="3" borderId="1" xfId="0" applyFont="1" applyFill="1" applyBorder="1" applyAlignment="1">
      <alignment vertical="center" wrapText="1"/>
    </xf>
    <xf numFmtId="0" fontId="12" fillId="0" borderId="1" xfId="0" applyFont="1" applyBorder="1" applyAlignment="1">
      <alignment vertical="center"/>
    </xf>
    <xf numFmtId="0" fontId="12" fillId="4" borderId="1" xfId="0" applyFont="1" applyFill="1" applyBorder="1" applyAlignment="1">
      <alignment horizontal="center" wrapText="1"/>
    </xf>
    <xf numFmtId="14" fontId="12" fillId="0" borderId="1" xfId="0" applyNumberFormat="1" applyFont="1" applyBorder="1" applyAlignment="1">
      <alignment horizontal="center" vertical="center"/>
    </xf>
    <xf numFmtId="164" fontId="12" fillId="3" borderId="1" xfId="2" applyFont="1" applyFill="1" applyBorder="1" applyAlignment="1" applyProtection="1">
      <alignment vertical="center"/>
    </xf>
    <xf numFmtId="4" fontId="12" fillId="3" borderId="1" xfId="0" applyNumberFormat="1" applyFont="1" applyFill="1" applyBorder="1" applyAlignment="1">
      <alignment vertical="center"/>
    </xf>
    <xf numFmtId="0" fontId="12" fillId="0" borderId="1" xfId="0" applyFont="1" applyBorder="1" applyAlignment="1">
      <alignment vertical="center" wrapText="1"/>
    </xf>
    <xf numFmtId="0" fontId="14" fillId="0" borderId="1" xfId="0" applyFont="1" applyBorder="1" applyAlignment="1">
      <alignment vertical="top"/>
    </xf>
    <xf numFmtId="43" fontId="15" fillId="5" borderId="1" xfId="1" applyFont="1" applyFill="1" applyBorder="1" applyAlignment="1">
      <alignment wrapText="1"/>
    </xf>
    <xf numFmtId="43" fontId="15" fillId="5" borderId="1" xfId="1" applyFont="1" applyFill="1" applyBorder="1" applyAlignment="1">
      <alignment horizontal="center" vertical="center"/>
    </xf>
    <xf numFmtId="0" fontId="15" fillId="0" borderId="1" xfId="1" applyNumberFormat="1" applyFont="1" applyFill="1" applyBorder="1" applyAlignment="1">
      <alignment horizontal="center" vertical="top"/>
    </xf>
    <xf numFmtId="43" fontId="15" fillId="0" borderId="1" xfId="1" applyFont="1" applyBorder="1" applyAlignment="1"/>
    <xf numFmtId="43" fontId="15" fillId="5" borderId="1" xfId="1" applyFont="1" applyFill="1" applyBorder="1" applyAlignment="1">
      <alignment vertical="center"/>
    </xf>
    <xf numFmtId="43" fontId="15" fillId="0" borderId="1" xfId="1" applyFont="1" applyBorder="1" applyAlignment="1">
      <alignment wrapText="1"/>
    </xf>
    <xf numFmtId="43" fontId="15" fillId="5" borderId="1" xfId="1" applyFont="1" applyFill="1" applyBorder="1" applyAlignment="1">
      <alignment horizontal="right" vertical="center"/>
    </xf>
    <xf numFmtId="0" fontId="7" fillId="2" borderId="0" xfId="0" applyFont="1" applyFill="1" applyAlignment="1">
      <alignment horizontal="center" vertical="center" wrapText="1"/>
    </xf>
    <xf numFmtId="0" fontId="7" fillId="3" borderId="1" xfId="0" applyFont="1" applyFill="1" applyBorder="1"/>
    <xf numFmtId="43" fontId="16" fillId="0" borderId="1" xfId="1" applyFont="1" applyBorder="1" applyAlignment="1"/>
    <xf numFmtId="43" fontId="16" fillId="5" borderId="1" xfId="1" applyFont="1" applyFill="1" applyBorder="1" applyAlignment="1">
      <alignment wrapText="1"/>
    </xf>
    <xf numFmtId="164" fontId="6" fillId="0" borderId="1" xfId="1" applyNumberFormat="1" applyFont="1" applyBorder="1" applyAlignment="1" applyProtection="1"/>
    <xf numFmtId="0" fontId="3" fillId="0" borderId="1" xfId="0" applyFont="1" applyBorder="1" applyAlignment="1">
      <alignment horizontal="center"/>
    </xf>
    <xf numFmtId="0" fontId="4" fillId="0" borderId="1" xfId="0" applyFont="1" applyBorder="1" applyAlignment="1">
      <alignment horizontal="center"/>
    </xf>
    <xf numFmtId="0" fontId="4" fillId="3" borderId="1" xfId="0" applyFont="1" applyFill="1" applyBorder="1" applyAlignment="1">
      <alignment horizontal="center"/>
    </xf>
    <xf numFmtId="0" fontId="19" fillId="6" borderId="1" xfId="0" applyFont="1" applyFill="1" applyBorder="1" applyAlignment="1">
      <alignment horizontal="center" vertical="center" wrapText="1"/>
    </xf>
    <xf numFmtId="0" fontId="21" fillId="7" borderId="1" xfId="0" applyFont="1" applyFill="1" applyBorder="1"/>
    <xf numFmtId="0" fontId="21" fillId="0" borderId="1" xfId="0" applyFont="1" applyBorder="1"/>
    <xf numFmtId="0" fontId="22" fillId="0" borderId="0" xfId="0" applyFont="1"/>
    <xf numFmtId="0" fontId="24" fillId="0" borderId="1" xfId="0" applyFont="1" applyBorder="1" applyAlignment="1">
      <alignment wrapText="1"/>
    </xf>
    <xf numFmtId="164" fontId="27" fillId="0" borderId="12" xfId="4" applyFont="1" applyBorder="1" applyAlignment="1">
      <alignment horizontal="justify" vertical="center" wrapText="1"/>
    </xf>
    <xf numFmtId="0" fontId="27" fillId="0" borderId="11" xfId="0" applyFont="1" applyBorder="1" applyAlignment="1">
      <alignment horizontal="justify" vertical="center" wrapText="1"/>
    </xf>
    <xf numFmtId="0" fontId="28" fillId="0" borderId="11" xfId="0" applyFont="1" applyBorder="1" applyAlignment="1">
      <alignment horizontal="justify" vertical="center" wrapText="1"/>
    </xf>
    <xf numFmtId="164" fontId="29" fillId="0" borderId="12" xfId="4" applyFont="1" applyBorder="1" applyAlignment="1">
      <alignment horizontal="justify" vertical="center"/>
    </xf>
    <xf numFmtId="0" fontId="27" fillId="0" borderId="11" xfId="0" applyFont="1" applyBorder="1" applyAlignment="1">
      <alignment horizontal="justify" vertical="center"/>
    </xf>
    <xf numFmtId="9" fontId="27" fillId="0" borderId="12" xfId="3" applyFont="1" applyBorder="1" applyAlignment="1">
      <alignment horizontal="justify" vertical="center"/>
    </xf>
    <xf numFmtId="0" fontId="30" fillId="0" borderId="0" xfId="0" applyFont="1"/>
    <xf numFmtId="0" fontId="33" fillId="3" borderId="1" xfId="0" applyFont="1" applyFill="1" applyBorder="1" applyAlignment="1">
      <alignment vertical="top"/>
    </xf>
    <xf numFmtId="0" fontId="17" fillId="3" borderId="1" xfId="0" applyFont="1" applyFill="1" applyBorder="1" applyAlignment="1">
      <alignment vertical="top"/>
    </xf>
    <xf numFmtId="0" fontId="17" fillId="3" borderId="16" xfId="0" applyFont="1" applyFill="1" applyBorder="1" applyAlignment="1">
      <alignment vertical="top"/>
    </xf>
    <xf numFmtId="0" fontId="42" fillId="0" borderId="0" xfId="0" applyFont="1" applyAlignment="1">
      <alignment vertical="top"/>
    </xf>
    <xf numFmtId="0" fontId="43" fillId="10" borderId="1" xfId="0" applyFont="1" applyFill="1" applyBorder="1" applyAlignment="1">
      <alignment horizontal="left" vertical="top" wrapText="1"/>
    </xf>
    <xf numFmtId="0" fontId="44" fillId="0" borderId="0" xfId="0" applyFont="1" applyAlignment="1">
      <alignment horizontal="left" vertical="top"/>
    </xf>
    <xf numFmtId="0" fontId="44" fillId="0" borderId="0" xfId="0" applyFont="1" applyAlignment="1">
      <alignment vertical="top"/>
    </xf>
    <xf numFmtId="0" fontId="46" fillId="0" borderId="1" xfId="0" applyFont="1" applyBorder="1" applyAlignment="1">
      <alignment vertical="top" wrapText="1"/>
    </xf>
    <xf numFmtId="0" fontId="47" fillId="3" borderId="1" xfId="0" applyFont="1" applyFill="1" applyBorder="1" applyAlignment="1">
      <alignment vertical="top" wrapText="1"/>
    </xf>
    <xf numFmtId="0" fontId="48" fillId="0" borderId="1" xfId="0" applyFont="1" applyBorder="1" applyAlignment="1">
      <alignment vertical="top" wrapText="1"/>
    </xf>
    <xf numFmtId="0" fontId="49" fillId="0" borderId="1" xfId="0" applyFont="1" applyBorder="1" applyAlignment="1">
      <alignment horizontal="center" vertical="top" wrapText="1"/>
    </xf>
    <xf numFmtId="43" fontId="49" fillId="0" borderId="1" xfId="5" applyFont="1" applyBorder="1" applyAlignment="1">
      <alignment vertical="top" wrapText="1"/>
    </xf>
    <xf numFmtId="43" fontId="10" fillId="0" borderId="1" xfId="1" applyFont="1" applyBorder="1" applyAlignment="1">
      <alignment vertical="top" wrapText="1"/>
    </xf>
    <xf numFmtId="43" fontId="43" fillId="0" borderId="1" xfId="1" applyFont="1" applyBorder="1" applyAlignment="1">
      <alignment vertical="top" wrapText="1"/>
    </xf>
    <xf numFmtId="43" fontId="46" fillId="0" borderId="1" xfId="0" applyNumberFormat="1" applyFont="1" applyBorder="1" applyAlignment="1">
      <alignment vertical="top" wrapText="1"/>
    </xf>
    <xf numFmtId="0" fontId="49" fillId="0" borderId="1" xfId="0" applyFont="1" applyBorder="1" applyAlignment="1">
      <alignment vertical="top" wrapText="1"/>
    </xf>
    <xf numFmtId="43" fontId="10" fillId="0" borderId="1" xfId="1" applyFont="1" applyFill="1" applyBorder="1" applyAlignment="1">
      <alignment vertical="top" wrapText="1"/>
    </xf>
    <xf numFmtId="43" fontId="43" fillId="0" borderId="1" xfId="1" applyFont="1" applyFill="1" applyBorder="1" applyAlignment="1">
      <alignment vertical="top" wrapText="1"/>
    </xf>
    <xf numFmtId="0" fontId="47" fillId="0" borderId="1" xfId="0" applyFont="1" applyBorder="1" applyAlignment="1">
      <alignment vertical="top" wrapText="1"/>
    </xf>
    <xf numFmtId="0" fontId="49" fillId="0" borderId="1" xfId="1" applyNumberFormat="1" applyFont="1" applyFill="1" applyBorder="1" applyAlignment="1">
      <alignment horizontal="center" vertical="top" wrapText="1"/>
    </xf>
    <xf numFmtId="43" fontId="46" fillId="0" borderId="1" xfId="1" applyFont="1" applyBorder="1" applyAlignment="1">
      <alignment vertical="top" wrapText="1"/>
    </xf>
    <xf numFmtId="43" fontId="49" fillId="0" borderId="1" xfId="1" applyFont="1" applyBorder="1" applyAlignment="1">
      <alignment vertical="top" wrapText="1"/>
    </xf>
    <xf numFmtId="43" fontId="49" fillId="0" borderId="1" xfId="1" applyFont="1" applyFill="1" applyBorder="1" applyAlignment="1">
      <alignment vertical="top" wrapText="1"/>
    </xf>
    <xf numFmtId="0" fontId="47" fillId="0" borderId="1" xfId="0" applyFont="1" applyBorder="1" applyAlignment="1">
      <alignment horizontal="center" vertical="top" wrapText="1"/>
    </xf>
    <xf numFmtId="43" fontId="47" fillId="0" borderId="1" xfId="1" applyFont="1" applyBorder="1" applyAlignment="1">
      <alignment vertical="top" wrapText="1"/>
    </xf>
    <xf numFmtId="0" fontId="49" fillId="0" borderId="1" xfId="1" applyNumberFormat="1" applyFont="1" applyBorder="1" applyAlignment="1">
      <alignment horizontal="center" vertical="top" wrapText="1"/>
    </xf>
    <xf numFmtId="0" fontId="50" fillId="0" borderId="1" xfId="0" applyFont="1" applyBorder="1" applyAlignment="1">
      <alignment vertical="top" wrapText="1"/>
    </xf>
    <xf numFmtId="43" fontId="44" fillId="0" borderId="1" xfId="1" applyFont="1" applyBorder="1" applyAlignment="1">
      <alignment vertical="top" wrapText="1"/>
    </xf>
    <xf numFmtId="43" fontId="51" fillId="0" borderId="1" xfId="1" applyFont="1" applyFill="1" applyBorder="1" applyAlignment="1">
      <alignment vertical="top" wrapText="1"/>
    </xf>
    <xf numFmtId="43" fontId="47" fillId="0" borderId="1" xfId="1" applyFont="1" applyBorder="1" applyAlignment="1">
      <alignment horizontal="center" vertical="top" wrapText="1"/>
    </xf>
    <xf numFmtId="0" fontId="47" fillId="0" borderId="1" xfId="1" applyNumberFormat="1" applyFont="1" applyBorder="1" applyAlignment="1">
      <alignment horizontal="center" vertical="top" wrapText="1"/>
    </xf>
    <xf numFmtId="43" fontId="47" fillId="0" borderId="1" xfId="1" applyFont="1" applyFill="1" applyBorder="1" applyAlignment="1">
      <alignment horizontal="center" vertical="top" wrapText="1"/>
    </xf>
    <xf numFmtId="43" fontId="47" fillId="0" borderId="1" xfId="1" applyFont="1" applyFill="1" applyBorder="1" applyAlignment="1">
      <alignment vertical="top" wrapText="1"/>
    </xf>
    <xf numFmtId="43" fontId="46" fillId="0" borderId="1" xfId="1" applyFont="1" applyFill="1" applyBorder="1" applyAlignment="1">
      <alignment vertical="top" wrapText="1"/>
    </xf>
    <xf numFmtId="0" fontId="47" fillId="0" borderId="6" xfId="0" applyFont="1" applyBorder="1" applyAlignment="1">
      <alignment vertical="top" wrapText="1"/>
    </xf>
    <xf numFmtId="169" fontId="10" fillId="0" borderId="1" xfId="4" applyNumberFormat="1" applyFont="1" applyBorder="1" applyAlignment="1" applyProtection="1">
      <alignment vertical="top"/>
    </xf>
    <xf numFmtId="169" fontId="47" fillId="0" borderId="1" xfId="4" applyNumberFormat="1" applyFont="1" applyBorder="1" applyAlignment="1" applyProtection="1">
      <alignment vertical="top" wrapText="1"/>
    </xf>
    <xf numFmtId="43" fontId="44" fillId="0" borderId="1" xfId="0" applyNumberFormat="1" applyFont="1" applyBorder="1" applyAlignment="1">
      <alignment vertical="top"/>
    </xf>
    <xf numFmtId="43" fontId="51" fillId="0" borderId="1" xfId="1" applyFont="1" applyBorder="1" applyAlignment="1">
      <alignment vertical="top" wrapText="1"/>
    </xf>
    <xf numFmtId="0" fontId="10" fillId="0" borderId="0" xfId="0" applyFont="1" applyAlignment="1">
      <alignment vertical="top" wrapText="1"/>
    </xf>
    <xf numFmtId="43" fontId="51" fillId="0" borderId="1" xfId="5" applyFont="1" applyBorder="1" applyAlignment="1">
      <alignment vertical="top" wrapText="1"/>
    </xf>
    <xf numFmtId="0" fontId="47" fillId="0" borderId="0" xfId="0" applyFont="1" applyAlignment="1">
      <alignment vertical="top"/>
    </xf>
    <xf numFmtId="0" fontId="51" fillId="0" borderId="1" xfId="1" applyNumberFormat="1" applyFont="1" applyFill="1" applyBorder="1" applyAlignment="1">
      <alignment vertical="top" wrapText="1"/>
    </xf>
    <xf numFmtId="43" fontId="47" fillId="0" borderId="1" xfId="1" applyFont="1" applyFill="1" applyBorder="1" applyAlignment="1">
      <alignment horizontal="left" vertical="top"/>
    </xf>
    <xf numFmtId="43" fontId="46" fillId="0" borderId="1" xfId="0" applyNumberFormat="1" applyFont="1" applyBorder="1" applyAlignment="1">
      <alignment horizontal="left" vertical="top" wrapText="1"/>
    </xf>
    <xf numFmtId="0" fontId="47" fillId="0" borderId="0" xfId="0" applyFont="1" applyAlignment="1">
      <alignment horizontal="left" vertical="top"/>
    </xf>
    <xf numFmtId="43" fontId="49" fillId="0" borderId="1" xfId="5" applyFont="1" applyFill="1" applyBorder="1" applyAlignment="1">
      <alignment vertical="top" wrapText="1"/>
    </xf>
    <xf numFmtId="0" fontId="47" fillId="0" borderId="1" xfId="0" applyFont="1" applyBorder="1" applyAlignment="1">
      <alignment vertical="top"/>
    </xf>
    <xf numFmtId="0" fontId="49" fillId="0" borderId="6" xfId="0" applyFont="1" applyBorder="1" applyAlignment="1">
      <alignment vertical="top" wrapText="1"/>
    </xf>
    <xf numFmtId="0" fontId="49" fillId="0" borderId="1" xfId="1" applyNumberFormat="1" applyFont="1" applyFill="1" applyBorder="1" applyAlignment="1">
      <alignment vertical="top" wrapText="1"/>
    </xf>
    <xf numFmtId="0" fontId="49" fillId="0" borderId="3" xfId="1" applyNumberFormat="1" applyFont="1" applyFill="1" applyBorder="1" applyAlignment="1">
      <alignment horizontal="center" vertical="top" wrapText="1"/>
    </xf>
    <xf numFmtId="43" fontId="49" fillId="0" borderId="3" xfId="1" applyFont="1" applyFill="1" applyBorder="1" applyAlignment="1">
      <alignment vertical="top" wrapText="1"/>
    </xf>
    <xf numFmtId="43" fontId="49" fillId="0" borderId="1" xfId="1" applyFont="1" applyFill="1" applyBorder="1" applyAlignment="1">
      <alignment horizontal="left" vertical="top" wrapText="1"/>
    </xf>
    <xf numFmtId="0" fontId="47" fillId="0" borderId="1" xfId="0" applyFont="1" applyBorder="1" applyAlignment="1">
      <alignment horizontal="left" vertical="top" wrapText="1"/>
    </xf>
    <xf numFmtId="43" fontId="46" fillId="0" borderId="1" xfId="1" applyFont="1" applyFill="1" applyBorder="1" applyAlignment="1">
      <alignment horizontal="left" vertical="top" wrapText="1"/>
    </xf>
    <xf numFmtId="0" fontId="10" fillId="0" borderId="1" xfId="0" applyFont="1" applyBorder="1" applyAlignment="1">
      <alignment horizontal="left" vertical="top" wrapText="1"/>
    </xf>
    <xf numFmtId="43" fontId="10" fillId="0" borderId="1" xfId="1" applyFont="1" applyBorder="1" applyAlignment="1">
      <alignment horizontal="left" vertical="top" wrapText="1"/>
    </xf>
    <xf numFmtId="4" fontId="44" fillId="0" borderId="1" xfId="0" applyNumberFormat="1" applyFont="1" applyBorder="1" applyAlignment="1">
      <alignment horizontal="left" vertical="top" wrapText="1"/>
    </xf>
    <xf numFmtId="43" fontId="44" fillId="0" borderId="1" xfId="0" applyNumberFormat="1" applyFont="1" applyBorder="1" applyAlignment="1">
      <alignment horizontal="left" vertical="top"/>
    </xf>
    <xf numFmtId="43" fontId="44" fillId="0" borderId="1" xfId="1" applyFont="1" applyBorder="1" applyAlignment="1">
      <alignment horizontal="left" vertical="top"/>
    </xf>
    <xf numFmtId="4" fontId="47" fillId="0" borderId="1" xfId="0" applyNumberFormat="1" applyFont="1" applyBorder="1" applyAlignment="1">
      <alignment horizontal="left" vertical="top"/>
    </xf>
    <xf numFmtId="43" fontId="47" fillId="0" borderId="1" xfId="1" applyFont="1" applyBorder="1" applyAlignment="1">
      <alignment horizontal="left" vertical="top"/>
    </xf>
    <xf numFmtId="0" fontId="43" fillId="0" borderId="1" xfId="0" applyFont="1" applyBorder="1" applyAlignment="1">
      <alignment vertical="top" wrapText="1"/>
    </xf>
    <xf numFmtId="0" fontId="43" fillId="3" borderId="1" xfId="0" applyFont="1" applyFill="1" applyBorder="1" applyAlignment="1">
      <alignment vertical="top" wrapText="1"/>
    </xf>
    <xf numFmtId="0" fontId="52" fillId="0" borderId="1" xfId="0" applyFont="1" applyBorder="1" applyAlignment="1">
      <alignment vertical="top" wrapText="1"/>
    </xf>
    <xf numFmtId="43" fontId="53" fillId="0" borderId="1" xfId="0" applyNumberFormat="1" applyFont="1" applyBorder="1" applyAlignment="1">
      <alignment vertical="top" wrapText="1"/>
    </xf>
    <xf numFmtId="0" fontId="46" fillId="0" borderId="1" xfId="0" applyFont="1" applyBorder="1" applyAlignment="1">
      <alignment horizontal="left" vertical="top" wrapText="1"/>
    </xf>
    <xf numFmtId="0" fontId="49" fillId="0" borderId="1" xfId="0" applyFont="1" applyBorder="1" applyAlignment="1">
      <alignment horizontal="left" vertical="top" wrapText="1"/>
    </xf>
    <xf numFmtId="0" fontId="48" fillId="0" borderId="1" xfId="0" applyFont="1" applyBorder="1" applyAlignment="1">
      <alignment horizontal="left" vertical="top" wrapText="1"/>
    </xf>
    <xf numFmtId="43" fontId="43" fillId="0" borderId="1" xfId="1" applyFont="1" applyBorder="1" applyAlignment="1">
      <alignment horizontal="left" vertical="top" wrapText="1"/>
    </xf>
    <xf numFmtId="43" fontId="42" fillId="0" borderId="1" xfId="1" applyFont="1" applyFill="1" applyBorder="1" applyAlignment="1">
      <alignment vertical="top"/>
    </xf>
    <xf numFmtId="43" fontId="10" fillId="0" borderId="1" xfId="0" applyNumberFormat="1" applyFont="1" applyBorder="1" applyAlignment="1">
      <alignment horizontal="left" vertical="top" wrapText="1"/>
    </xf>
    <xf numFmtId="0" fontId="47" fillId="0" borderId="1" xfId="1" applyNumberFormat="1" applyFont="1" applyFill="1" applyBorder="1" applyAlignment="1">
      <alignment vertical="top" wrapText="1"/>
    </xf>
    <xf numFmtId="43" fontId="10" fillId="0" borderId="1" xfId="1" applyFont="1" applyFill="1" applyBorder="1" applyAlignment="1">
      <alignment horizontal="left" vertical="top" wrapText="1"/>
    </xf>
    <xf numFmtId="43" fontId="43" fillId="0" borderId="1" xfId="1" applyFont="1" applyFill="1" applyBorder="1" applyAlignment="1">
      <alignment horizontal="left" vertical="top" wrapText="1"/>
    </xf>
    <xf numFmtId="0" fontId="47" fillId="0" borderId="1" xfId="0" applyFont="1" applyBorder="1" applyAlignment="1">
      <alignment horizontal="left" vertical="top"/>
    </xf>
    <xf numFmtId="43" fontId="47" fillId="0" borderId="1" xfId="1" applyFont="1" applyBorder="1" applyAlignment="1">
      <alignment horizontal="left" vertical="top" wrapText="1"/>
    </xf>
    <xf numFmtId="0" fontId="46" fillId="0" borderId="1" xfId="0" applyFont="1" applyBorder="1" applyAlignment="1">
      <alignment horizontal="center" vertical="top" wrapText="1"/>
    </xf>
    <xf numFmtId="0" fontId="53" fillId="0" borderId="1" xfId="0" applyFont="1" applyBorder="1" applyAlignment="1">
      <alignment horizontal="left" vertical="top" wrapText="1"/>
    </xf>
    <xf numFmtId="0" fontId="52" fillId="0" borderId="1" xfId="0" applyFont="1" applyBorder="1" applyAlignment="1">
      <alignment horizontal="center" vertical="top" wrapText="1"/>
    </xf>
    <xf numFmtId="43" fontId="53" fillId="0" borderId="1" xfId="0" applyNumberFormat="1" applyFont="1" applyBorder="1" applyAlignment="1">
      <alignment horizontal="center" vertical="top" wrapText="1"/>
    </xf>
    <xf numFmtId="43" fontId="43" fillId="0" borderId="1" xfId="0" applyNumberFormat="1" applyFont="1" applyBorder="1" applyAlignment="1">
      <alignment vertical="top" wrapText="1"/>
    </xf>
    <xf numFmtId="0" fontId="53" fillId="0" borderId="1" xfId="0" applyFont="1" applyBorder="1" applyAlignment="1">
      <alignment horizontal="center" vertical="top" wrapText="1"/>
    </xf>
    <xf numFmtId="0" fontId="54" fillId="0" borderId="1" xfId="0" applyFont="1" applyBorder="1" applyAlignment="1">
      <alignment horizontal="center" vertical="top" wrapText="1"/>
    </xf>
    <xf numFmtId="43" fontId="42" fillId="0" borderId="0" xfId="1" applyFont="1" applyAlignment="1">
      <alignment vertical="top"/>
    </xf>
    <xf numFmtId="14" fontId="15" fillId="0" borderId="1" xfId="1" applyNumberFormat="1" applyFont="1" applyFill="1" applyBorder="1" applyAlignment="1">
      <alignment horizontal="center" vertical="top"/>
    </xf>
    <xf numFmtId="14" fontId="3" fillId="0" borderId="1" xfId="0" applyNumberFormat="1" applyFont="1" applyBorder="1" applyAlignment="1">
      <alignment horizontal="center"/>
    </xf>
    <xf numFmtId="14" fontId="12" fillId="4" borderId="1" xfId="0" applyNumberFormat="1" applyFont="1" applyFill="1" applyBorder="1" applyAlignment="1">
      <alignment horizontal="center"/>
    </xf>
    <xf numFmtId="14" fontId="4" fillId="0" borderId="1" xfId="0" applyNumberFormat="1" applyFont="1" applyBorder="1" applyAlignment="1">
      <alignment horizontal="center"/>
    </xf>
    <xf numFmtId="14" fontId="4" fillId="3" borderId="1" xfId="0" applyNumberFormat="1" applyFont="1" applyFill="1" applyBorder="1" applyAlignment="1">
      <alignment horizontal="center"/>
    </xf>
    <xf numFmtId="43" fontId="55" fillId="11" borderId="1" xfId="1" applyFont="1" applyFill="1" applyBorder="1" applyAlignment="1">
      <alignment horizontal="center" vertical="center"/>
    </xf>
    <xf numFmtId="43" fontId="5" fillId="0" borderId="1" xfId="1" applyFont="1" applyBorder="1"/>
    <xf numFmtId="0" fontId="56" fillId="3" borderId="1" xfId="0" applyFont="1" applyFill="1" applyBorder="1"/>
    <xf numFmtId="43" fontId="56" fillId="3" borderId="1" xfId="1" applyFont="1" applyFill="1" applyBorder="1"/>
    <xf numFmtId="0" fontId="56" fillId="3" borderId="0" xfId="0" applyFont="1" applyFill="1"/>
    <xf numFmtId="0" fontId="20" fillId="0" borderId="1" xfId="0" applyFont="1" applyBorder="1"/>
    <xf numFmtId="0" fontId="59" fillId="0" borderId="0" xfId="0" applyFont="1"/>
    <xf numFmtId="43" fontId="59" fillId="0" borderId="0" xfId="1" applyFont="1"/>
    <xf numFmtId="0" fontId="58" fillId="6" borderId="1" xfId="0" applyFont="1" applyFill="1" applyBorder="1" applyAlignment="1">
      <alignment horizontal="center" vertical="center" wrapText="1"/>
    </xf>
    <xf numFmtId="43" fontId="58" fillId="6" borderId="1" xfId="1" applyFont="1" applyFill="1" applyBorder="1" applyAlignment="1">
      <alignment horizontal="center" vertical="center" wrapText="1"/>
    </xf>
    <xf numFmtId="0" fontId="60" fillId="7" borderId="1" xfId="0" applyFont="1" applyFill="1" applyBorder="1"/>
    <xf numFmtId="43" fontId="60" fillId="7" borderId="1" xfId="1" applyFont="1" applyFill="1" applyBorder="1"/>
    <xf numFmtId="0" fontId="60" fillId="0" borderId="0" xfId="0" applyFont="1"/>
    <xf numFmtId="0" fontId="60" fillId="0" borderId="1" xfId="0" applyFont="1" applyBorder="1"/>
    <xf numFmtId="0" fontId="61" fillId="0" borderId="1" xfId="0" applyFont="1" applyBorder="1" applyAlignment="1">
      <alignment horizontal="center" vertical="top"/>
    </xf>
    <xf numFmtId="43" fontId="60" fillId="0" borderId="1" xfId="1" applyFont="1" applyFill="1" applyBorder="1"/>
    <xf numFmtId="0" fontId="59" fillId="0" borderId="1" xfId="0" applyFont="1" applyBorder="1" applyAlignment="1">
      <alignment vertical="top"/>
    </xf>
    <xf numFmtId="0" fontId="62" fillId="0" borderId="1" xfId="0" applyFont="1" applyBorder="1" applyAlignment="1">
      <alignment horizontal="center" vertical="top"/>
    </xf>
    <xf numFmtId="0" fontId="59" fillId="0" borderId="1" xfId="0" applyFont="1" applyBorder="1"/>
    <xf numFmtId="0" fontId="63" fillId="0" borderId="3" xfId="0" applyFont="1" applyBorder="1" applyAlignment="1">
      <alignment horizontal="left" vertical="top" wrapText="1"/>
    </xf>
    <xf numFmtId="4" fontId="62" fillId="0" borderId="1" xfId="0" applyNumberFormat="1" applyFont="1" applyBorder="1" applyAlignment="1">
      <alignment vertical="top"/>
    </xf>
    <xf numFmtId="43" fontId="58" fillId="0" borderId="1" xfId="1" applyFont="1" applyFill="1" applyBorder="1" applyAlignment="1">
      <alignment horizontal="center" vertical="top" wrapText="1"/>
    </xf>
    <xf numFmtId="4" fontId="64" fillId="0" borderId="1" xfId="0" applyNumberFormat="1" applyFont="1" applyBorder="1" applyAlignment="1">
      <alignment vertical="top"/>
    </xf>
    <xf numFmtId="0" fontId="63" fillId="0" borderId="1" xfId="0" applyFont="1" applyBorder="1" applyAlignment="1">
      <alignment vertical="top" wrapText="1"/>
    </xf>
    <xf numFmtId="0" fontId="63" fillId="0" borderId="1" xfId="0" applyFont="1" applyBorder="1" applyAlignment="1">
      <alignment horizontal="center" vertical="top" wrapText="1"/>
    </xf>
    <xf numFmtId="43" fontId="63" fillId="0" borderId="1" xfId="1" applyFont="1" applyFill="1" applyBorder="1" applyAlignment="1">
      <alignment horizontal="center" vertical="top" wrapText="1"/>
    </xf>
    <xf numFmtId="43" fontId="59" fillId="0" borderId="1" xfId="1" applyFont="1" applyBorder="1" applyAlignment="1">
      <alignment vertical="top"/>
    </xf>
    <xf numFmtId="0" fontId="65" fillId="0" borderId="1" xfId="0" applyFont="1" applyBorder="1" applyAlignment="1">
      <alignment vertical="top" wrapText="1"/>
    </xf>
    <xf numFmtId="43" fontId="59" fillId="0" borderId="1" xfId="0" applyNumberFormat="1" applyFont="1" applyBorder="1"/>
    <xf numFmtId="43" fontId="59" fillId="0" borderId="1" xfId="0" applyNumberFormat="1" applyFont="1" applyBorder="1" applyAlignment="1">
      <alignment vertical="top"/>
    </xf>
    <xf numFmtId="43" fontId="59" fillId="0" borderId="1" xfId="1" applyFont="1" applyFill="1" applyBorder="1" applyAlignment="1">
      <alignment vertical="top"/>
    </xf>
    <xf numFmtId="0" fontId="60" fillId="0" borderId="0" xfId="0" applyFont="1" applyAlignment="1">
      <alignment vertical="top"/>
    </xf>
    <xf numFmtId="0" fontId="59" fillId="0" borderId="1" xfId="0" applyFont="1" applyBorder="1" applyAlignment="1">
      <alignment horizontal="left" vertical="top" wrapText="1"/>
    </xf>
    <xf numFmtId="0" fontId="59" fillId="0" borderId="1" xfId="0" applyFont="1" applyBorder="1" applyAlignment="1">
      <alignment horizontal="center"/>
    </xf>
    <xf numFmtId="43" fontId="59" fillId="0" borderId="1" xfId="0" applyNumberFormat="1" applyFont="1" applyBorder="1" applyAlignment="1">
      <alignment horizontal="left" vertical="top" wrapText="1"/>
    </xf>
    <xf numFmtId="4" fontId="60" fillId="0" borderId="1" xfId="0" applyNumberFormat="1" applyFont="1" applyBorder="1"/>
    <xf numFmtId="43" fontId="60" fillId="0" borderId="1" xfId="1" applyFont="1" applyBorder="1"/>
    <xf numFmtId="4" fontId="60" fillId="0" borderId="0" xfId="0" applyNumberFormat="1" applyFont="1"/>
    <xf numFmtId="0" fontId="66" fillId="0" borderId="0" xfId="0" applyFont="1"/>
    <xf numFmtId="0" fontId="67" fillId="0" borderId="1" xfId="0" applyFont="1" applyBorder="1" applyAlignment="1">
      <alignment horizontal="center" vertical="center" wrapText="1"/>
    </xf>
    <xf numFmtId="0" fontId="66" fillId="0" borderId="1" xfId="0" applyFont="1" applyBorder="1" applyAlignment="1">
      <alignment wrapText="1"/>
    </xf>
    <xf numFmtId="0" fontId="10" fillId="0" borderId="1" xfId="0" applyFont="1" applyBorder="1" applyAlignment="1">
      <alignment horizontal="right"/>
    </xf>
    <xf numFmtId="0" fontId="31" fillId="0" borderId="0" xfId="0" applyFont="1" applyAlignment="1">
      <alignment horizontal="left"/>
    </xf>
    <xf numFmtId="0" fontId="31" fillId="0" borderId="0" xfId="0" applyFont="1" applyAlignment="1">
      <alignment horizontal="left" wrapText="1"/>
    </xf>
    <xf numFmtId="43" fontId="31" fillId="0" borderId="0" xfId="1" applyFont="1" applyAlignment="1">
      <alignment horizontal="left"/>
    </xf>
    <xf numFmtId="43" fontId="75" fillId="6" borderId="1" xfId="1" applyFont="1" applyFill="1" applyBorder="1" applyAlignment="1">
      <alignment horizontal="left"/>
    </xf>
    <xf numFmtId="0" fontId="75" fillId="6" borderId="1" xfId="0" applyFont="1" applyFill="1" applyBorder="1" applyAlignment="1">
      <alignment horizontal="left"/>
    </xf>
    <xf numFmtId="0" fontId="31" fillId="3" borderId="1" xfId="0" applyFont="1" applyFill="1" applyBorder="1" applyAlignment="1">
      <alignment horizontal="left"/>
    </xf>
    <xf numFmtId="16" fontId="79" fillId="0" borderId="1" xfId="0" applyNumberFormat="1" applyFont="1" applyBorder="1" applyAlignment="1">
      <alignment horizontal="left"/>
    </xf>
    <xf numFmtId="0" fontId="68" fillId="3" borderId="1" xfId="0" applyFont="1" applyFill="1" applyBorder="1" applyAlignment="1">
      <alignment horizontal="left"/>
    </xf>
    <xf numFmtId="0" fontId="76" fillId="3" borderId="1" xfId="0" applyFont="1" applyFill="1" applyBorder="1" applyAlignment="1">
      <alignment horizontal="left"/>
    </xf>
    <xf numFmtId="164" fontId="66" fillId="0" borderId="1" xfId="4" applyFont="1" applyBorder="1" applyAlignment="1">
      <alignment horizontal="left"/>
    </xf>
    <xf numFmtId="4" fontId="79" fillId="0" borderId="1" xfId="0" applyNumberFormat="1" applyFont="1" applyBorder="1" applyAlignment="1">
      <alignment horizontal="right"/>
    </xf>
    <xf numFmtId="0" fontId="76" fillId="3" borderId="0" xfId="0" applyFont="1" applyFill="1" applyAlignment="1">
      <alignment horizontal="left"/>
    </xf>
    <xf numFmtId="0" fontId="79" fillId="0" borderId="1" xfId="0" applyFont="1" applyBorder="1" applyAlignment="1">
      <alignment horizontal="left"/>
    </xf>
    <xf numFmtId="0" fontId="77" fillId="3" borderId="1" xfId="0" applyFont="1" applyFill="1" applyBorder="1" applyAlignment="1">
      <alignment horizontal="left"/>
    </xf>
    <xf numFmtId="164" fontId="79" fillId="0" borderId="1" xfId="4" applyFont="1" applyBorder="1" applyAlignment="1">
      <alignment horizontal="left"/>
    </xf>
    <xf numFmtId="4" fontId="79" fillId="3" borderId="1" xfId="0" applyNumberFormat="1" applyFont="1" applyFill="1" applyBorder="1" applyAlignment="1">
      <alignment horizontal="right"/>
    </xf>
    <xf numFmtId="0" fontId="78" fillId="3" borderId="1" xfId="0" applyFont="1" applyFill="1" applyBorder="1" applyAlignment="1">
      <alignment horizontal="left"/>
    </xf>
    <xf numFmtId="0" fontId="79" fillId="3" borderId="1" xfId="0" applyFont="1" applyFill="1" applyBorder="1" applyAlignment="1">
      <alignment horizontal="left"/>
    </xf>
    <xf numFmtId="164" fontId="79" fillId="3" borderId="1" xfId="4" applyFont="1" applyFill="1" applyBorder="1" applyAlignment="1">
      <alignment horizontal="left"/>
    </xf>
    <xf numFmtId="0" fontId="78" fillId="3" borderId="4" xfId="0" applyFont="1" applyFill="1" applyBorder="1" applyAlignment="1">
      <alignment horizontal="left"/>
    </xf>
    <xf numFmtId="164" fontId="79" fillId="0" borderId="1" xfId="4" applyFont="1" applyFill="1" applyBorder="1" applyAlignment="1">
      <alignment horizontal="left"/>
    </xf>
    <xf numFmtId="0" fontId="31" fillId="0" borderId="1" xfId="0" applyFont="1" applyBorder="1" applyAlignment="1">
      <alignment horizontal="left"/>
    </xf>
    <xf numFmtId="0" fontId="66" fillId="0" borderId="1" xfId="0" applyFont="1" applyBorder="1" applyAlignment="1">
      <alignment horizontal="left"/>
    </xf>
    <xf numFmtId="164" fontId="66" fillId="3" borderId="1" xfId="4" applyFont="1" applyFill="1" applyBorder="1" applyAlignment="1" applyProtection="1">
      <alignment horizontal="left"/>
    </xf>
    <xf numFmtId="164" fontId="66" fillId="0" borderId="1" xfId="4" applyFont="1" applyBorder="1" applyAlignment="1" applyProtection="1">
      <alignment horizontal="left"/>
    </xf>
    <xf numFmtId="164" fontId="78" fillId="3" borderId="1" xfId="4" applyFont="1" applyFill="1" applyBorder="1" applyAlignment="1">
      <alignment horizontal="left"/>
    </xf>
    <xf numFmtId="0" fontId="66" fillId="3" borderId="1" xfId="0" applyFont="1" applyFill="1" applyBorder="1" applyAlignment="1">
      <alignment horizontal="left"/>
    </xf>
    <xf numFmtId="43" fontId="31" fillId="3" borderId="1" xfId="1" applyFont="1" applyFill="1" applyBorder="1" applyAlignment="1">
      <alignment horizontal="right"/>
    </xf>
    <xf numFmtId="43" fontId="31" fillId="3" borderId="1" xfId="1" applyFont="1" applyFill="1" applyBorder="1" applyAlignment="1">
      <alignment horizontal="left"/>
    </xf>
    <xf numFmtId="49" fontId="80" fillId="0" borderId="1" xfId="4" applyNumberFormat="1" applyFont="1" applyBorder="1" applyAlignment="1">
      <alignment horizontal="left"/>
    </xf>
    <xf numFmtId="4" fontId="80" fillId="3" borderId="1" xfId="0" applyNumberFormat="1" applyFont="1" applyFill="1" applyBorder="1" applyAlignment="1">
      <alignment horizontal="right"/>
    </xf>
    <xf numFmtId="164" fontId="80" fillId="0" borderId="1" xfId="4" applyFont="1" applyBorder="1" applyAlignment="1">
      <alignment horizontal="left"/>
    </xf>
    <xf numFmtId="4" fontId="76" fillId="3" borderId="1" xfId="0" applyNumberFormat="1" applyFont="1" applyFill="1" applyBorder="1" applyAlignment="1">
      <alignment horizontal="left"/>
    </xf>
    <xf numFmtId="49" fontId="81" fillId="0" borderId="1" xfId="4" applyNumberFormat="1" applyFont="1" applyBorder="1" applyAlignment="1">
      <alignment horizontal="left"/>
    </xf>
    <xf numFmtId="4" fontId="81" fillId="0" borderId="1" xfId="0" applyNumberFormat="1" applyFont="1" applyBorder="1" applyAlignment="1">
      <alignment horizontal="right"/>
    </xf>
    <xf numFmtId="4" fontId="81" fillId="0" borderId="1" xfId="0" applyNumberFormat="1" applyFont="1" applyBorder="1" applyAlignment="1">
      <alignment horizontal="left"/>
    </xf>
    <xf numFmtId="164" fontId="81" fillId="0" borderId="1" xfId="4" applyFont="1" applyBorder="1" applyAlignment="1">
      <alignment horizontal="left"/>
    </xf>
    <xf numFmtId="0" fontId="6" fillId="7" borderId="1" xfId="0" applyFont="1" applyFill="1" applyBorder="1" applyAlignment="1">
      <alignment horizontal="left"/>
    </xf>
    <xf numFmtId="43" fontId="6" fillId="7" borderId="1" xfId="1" applyFont="1" applyFill="1" applyBorder="1" applyAlignment="1">
      <alignment horizontal="left"/>
    </xf>
    <xf numFmtId="0" fontId="6" fillId="0" borderId="0" xfId="0" applyFont="1" applyAlignment="1">
      <alignment horizontal="left"/>
    </xf>
    <xf numFmtId="0" fontId="76" fillId="7" borderId="1" xfId="0" applyFont="1" applyFill="1" applyBorder="1" applyAlignment="1">
      <alignment horizontal="left"/>
    </xf>
    <xf numFmtId="43" fontId="76" fillId="7" borderId="1" xfId="1" applyFont="1" applyFill="1" applyBorder="1" applyAlignment="1">
      <alignment horizontal="left"/>
    </xf>
    <xf numFmtId="0" fontId="76" fillId="0" borderId="0" xfId="0" applyFont="1" applyAlignment="1">
      <alignment horizontal="left"/>
    </xf>
    <xf numFmtId="0" fontId="77" fillId="3" borderId="4" xfId="0" applyFont="1" applyFill="1" applyBorder="1" applyAlignment="1">
      <alignment horizontal="left"/>
    </xf>
    <xf numFmtId="164" fontId="31" fillId="0" borderId="1" xfId="4" applyFont="1" applyBorder="1" applyAlignment="1">
      <alignment horizontal="left"/>
    </xf>
    <xf numFmtId="0" fontId="31" fillId="3" borderId="1" xfId="0" applyFont="1" applyFill="1" applyBorder="1" applyAlignment="1">
      <alignment horizontal="right"/>
    </xf>
    <xf numFmtId="43" fontId="31" fillId="3" borderId="1" xfId="0" applyNumberFormat="1" applyFont="1" applyFill="1" applyBorder="1" applyAlignment="1">
      <alignment horizontal="right"/>
    </xf>
    <xf numFmtId="164" fontId="31" fillId="0" borderId="0" xfId="4" applyFont="1" applyBorder="1" applyAlignment="1">
      <alignment horizontal="left"/>
    </xf>
    <xf numFmtId="14" fontId="77" fillId="0" borderId="1" xfId="0" applyNumberFormat="1" applyFont="1" applyBorder="1" applyAlignment="1">
      <alignment horizontal="left"/>
    </xf>
    <xf numFmtId="0" fontId="3" fillId="7" borderId="1" xfId="0" applyFont="1" applyFill="1" applyBorder="1" applyAlignment="1">
      <alignment horizontal="left"/>
    </xf>
    <xf numFmtId="0" fontId="6" fillId="3" borderId="0" xfId="0" applyFont="1" applyFill="1" applyAlignment="1">
      <alignment horizontal="left"/>
    </xf>
    <xf numFmtId="0" fontId="0" fillId="0" borderId="0" xfId="0" applyAlignment="1">
      <alignment vertical="top"/>
    </xf>
    <xf numFmtId="43" fontId="0" fillId="0" borderId="1" xfId="1" applyFont="1" applyFill="1" applyBorder="1" applyAlignment="1">
      <alignment vertical="top"/>
    </xf>
    <xf numFmtId="43" fontId="34" fillId="3" borderId="1" xfId="1" applyFont="1" applyFill="1" applyBorder="1" applyAlignment="1">
      <alignment horizontal="center"/>
    </xf>
    <xf numFmtId="1" fontId="34" fillId="3" borderId="1" xfId="1" applyNumberFormat="1" applyFont="1" applyFill="1" applyBorder="1" applyAlignment="1">
      <alignment horizontal="center"/>
    </xf>
    <xf numFmtId="0" fontId="82" fillId="0" borderId="1" xfId="0" applyFont="1" applyBorder="1" applyAlignment="1">
      <alignment horizontal="left" vertical="top" wrapText="1"/>
    </xf>
    <xf numFmtId="0" fontId="82" fillId="0" borderId="1" xfId="0" applyFont="1" applyBorder="1" applyAlignment="1">
      <alignment vertical="top" wrapText="1"/>
    </xf>
    <xf numFmtId="0" fontId="82" fillId="0" borderId="1" xfId="0" applyFont="1" applyBorder="1" applyAlignment="1">
      <alignment horizontal="center" vertical="top"/>
    </xf>
    <xf numFmtId="0" fontId="82" fillId="0" borderId="0" xfId="0" applyFont="1" applyAlignment="1">
      <alignment vertical="top" wrapText="1"/>
    </xf>
    <xf numFmtId="0" fontId="82" fillId="0" borderId="0" xfId="0" applyFont="1" applyAlignment="1">
      <alignment vertical="top"/>
    </xf>
    <xf numFmtId="0" fontId="83" fillId="6" borderId="1" xfId="0" applyFont="1" applyFill="1" applyBorder="1" applyAlignment="1">
      <alignment horizontal="center" vertical="top" wrapText="1"/>
    </xf>
    <xf numFmtId="0" fontId="84" fillId="7" borderId="1" xfId="0" applyFont="1" applyFill="1" applyBorder="1" applyAlignment="1">
      <alignment vertical="top"/>
    </xf>
    <xf numFmtId="0" fontId="84" fillId="7" borderId="1" xfId="0" applyFont="1" applyFill="1" applyBorder="1" applyAlignment="1">
      <alignment vertical="top" wrapText="1"/>
    </xf>
    <xf numFmtId="0" fontId="84" fillId="0" borderId="0" xfId="0" applyFont="1" applyAlignment="1">
      <alignment vertical="top"/>
    </xf>
    <xf numFmtId="43" fontId="82" fillId="0" borderId="1" xfId="1" applyFont="1" applyBorder="1" applyAlignment="1">
      <alignment vertical="top"/>
    </xf>
    <xf numFmtId="0" fontId="82" fillId="0" borderId="1" xfId="0" applyFont="1" applyBorder="1" applyAlignment="1">
      <alignment vertical="top"/>
    </xf>
    <xf numFmtId="43" fontId="82" fillId="8" borderId="1" xfId="0" applyNumberFormat="1" applyFont="1" applyFill="1" applyBorder="1" applyAlignment="1">
      <alignment vertical="top"/>
    </xf>
    <xf numFmtId="0" fontId="84" fillId="0" borderId="1" xfId="0" applyFont="1" applyBorder="1" applyAlignment="1">
      <alignment vertical="top"/>
    </xf>
    <xf numFmtId="0" fontId="84" fillId="0" borderId="1" xfId="0" applyFont="1" applyBorder="1" applyAlignment="1">
      <alignment vertical="top" wrapText="1"/>
    </xf>
    <xf numFmtId="43" fontId="84" fillId="0" borderId="1" xfId="0" applyNumberFormat="1" applyFont="1" applyBorder="1" applyAlignment="1">
      <alignment vertical="top"/>
    </xf>
    <xf numFmtId="43" fontId="84" fillId="8" borderId="1" xfId="0" applyNumberFormat="1" applyFont="1" applyFill="1" applyBorder="1" applyAlignment="1">
      <alignment vertical="top"/>
    </xf>
    <xf numFmtId="43" fontId="82" fillId="8" borderId="1" xfId="1" applyFont="1" applyFill="1" applyBorder="1" applyAlignment="1">
      <alignment vertical="top"/>
    </xf>
    <xf numFmtId="43" fontId="84" fillId="0" borderId="1" xfId="1" applyFont="1" applyBorder="1" applyAlignment="1">
      <alignment vertical="top"/>
    </xf>
    <xf numFmtId="43" fontId="84" fillId="8" borderId="1" xfId="1" applyFont="1" applyFill="1" applyBorder="1" applyAlignment="1">
      <alignment vertical="top"/>
    </xf>
    <xf numFmtId="43" fontId="84" fillId="7" borderId="1" xfId="0" applyNumberFormat="1" applyFont="1" applyFill="1" applyBorder="1" applyAlignment="1">
      <alignment vertical="top"/>
    </xf>
    <xf numFmtId="0" fontId="59" fillId="0" borderId="0" xfId="0" applyFont="1" applyAlignment="1">
      <alignment horizontal="right"/>
    </xf>
    <xf numFmtId="0" fontId="60" fillId="7" borderId="1" xfId="0" applyFont="1" applyFill="1" applyBorder="1" applyAlignment="1">
      <alignment horizontal="right"/>
    </xf>
    <xf numFmtId="0" fontId="60" fillId="0" borderId="1" xfId="0" applyFont="1" applyBorder="1" applyAlignment="1">
      <alignment horizontal="right"/>
    </xf>
    <xf numFmtId="0" fontId="59" fillId="0" borderId="1" xfId="0" quotePrefix="1" applyFont="1" applyBorder="1" applyAlignment="1">
      <alignment horizontal="right"/>
    </xf>
    <xf numFmtId="14" fontId="10" fillId="0" borderId="1" xfId="0" applyNumberFormat="1" applyFont="1" applyBorder="1" applyAlignment="1">
      <alignment horizontal="right"/>
    </xf>
    <xf numFmtId="0" fontId="59" fillId="0" borderId="1" xfId="0" applyFont="1" applyBorder="1" applyAlignment="1">
      <alignment horizontal="right"/>
    </xf>
    <xf numFmtId="0" fontId="59" fillId="0" borderId="1" xfId="0" applyFont="1" applyBorder="1" applyAlignment="1">
      <alignment horizontal="right" vertical="top"/>
    </xf>
    <xf numFmtId="0" fontId="68" fillId="0" borderId="1" xfId="0" applyFont="1" applyBorder="1" applyAlignment="1">
      <alignment vertical="center" wrapText="1"/>
    </xf>
    <xf numFmtId="0" fontId="66" fillId="0" borderId="1" xfId="0" applyFont="1" applyBorder="1" applyAlignment="1">
      <alignment horizontal="right"/>
    </xf>
    <xf numFmtId="43" fontId="68" fillId="0" borderId="1" xfId="1" applyFont="1" applyFill="1" applyBorder="1" applyAlignment="1">
      <alignment horizontal="center" vertical="center" wrapText="1"/>
    </xf>
    <xf numFmtId="0" fontId="68" fillId="0" borderId="1" xfId="0" applyFont="1" applyBorder="1" applyAlignment="1">
      <alignment horizontal="left" vertical="center" wrapText="1"/>
    </xf>
    <xf numFmtId="43" fontId="66" fillId="0" borderId="1" xfId="0" applyNumberFormat="1" applyFont="1" applyBorder="1"/>
    <xf numFmtId="0" fontId="81" fillId="0" borderId="1" xfId="0" applyFont="1" applyBorder="1" applyAlignment="1">
      <alignment vertical="top" wrapText="1"/>
    </xf>
    <xf numFmtId="0" fontId="66" fillId="0" borderId="1" xfId="0" applyFont="1" applyBorder="1" applyAlignment="1">
      <alignment horizontal="left" vertical="top" wrapText="1"/>
    </xf>
    <xf numFmtId="43" fontId="66" fillId="0" borderId="1" xfId="0" applyNumberFormat="1" applyFont="1" applyBorder="1" applyAlignment="1">
      <alignment horizontal="left" vertical="top" wrapText="1"/>
    </xf>
    <xf numFmtId="0" fontId="19" fillId="6" borderId="3" xfId="0" applyFont="1" applyFill="1" applyBorder="1" applyAlignment="1">
      <alignment horizontal="center" vertical="center" wrapText="1"/>
    </xf>
    <xf numFmtId="0" fontId="86" fillId="6" borderId="1" xfId="0" applyFont="1" applyFill="1" applyBorder="1" applyAlignment="1">
      <alignment horizontal="center" vertical="center" wrapText="1"/>
    </xf>
    <xf numFmtId="43" fontId="3" fillId="0" borderId="1" xfId="1" applyFont="1" applyBorder="1" applyAlignment="1" applyProtection="1"/>
    <xf numFmtId="0" fontId="4" fillId="0" borderId="1" xfId="0" applyFont="1" applyBorder="1" applyAlignment="1">
      <alignment horizontal="center" wrapText="1"/>
    </xf>
    <xf numFmtId="0" fontId="10" fillId="0" borderId="1" xfId="0" applyFont="1" applyBorder="1" applyAlignment="1">
      <alignment horizontal="left" wrapText="1"/>
    </xf>
    <xf numFmtId="164" fontId="10" fillId="0" borderId="1" xfId="4" applyFont="1" applyBorder="1" applyAlignment="1">
      <alignment horizontal="center" wrapText="1"/>
    </xf>
    <xf numFmtId="164" fontId="10" fillId="0" borderId="1" xfId="4" applyFont="1" applyBorder="1" applyAlignment="1">
      <alignment wrapText="1"/>
    </xf>
    <xf numFmtId="165" fontId="10" fillId="0" borderId="1" xfId="0" applyNumberFormat="1" applyFont="1" applyBorder="1" applyAlignment="1">
      <alignment horizontal="left" wrapText="1"/>
    </xf>
    <xf numFmtId="164" fontId="10" fillId="0" borderId="1" xfId="4" applyFont="1" applyBorder="1"/>
    <xf numFmtId="0" fontId="10" fillId="0" borderId="1" xfId="0" applyFont="1" applyBorder="1" applyAlignment="1">
      <alignment horizontal="center" wrapText="1"/>
    </xf>
    <xf numFmtId="165" fontId="69" fillId="0" borderId="1" xfId="0" applyNumberFormat="1" applyFont="1" applyBorder="1" applyAlignment="1">
      <alignment wrapText="1"/>
    </xf>
    <xf numFmtId="164" fontId="69" fillId="0" borderId="1" xfId="4" applyFont="1" applyFill="1" applyBorder="1" applyAlignment="1"/>
    <xf numFmtId="0" fontId="10" fillId="0" borderId="1" xfId="0" applyFont="1" applyBorder="1" applyAlignment="1">
      <alignment horizontal="left"/>
    </xf>
    <xf numFmtId="0" fontId="87" fillId="0" borderId="1" xfId="0" applyFont="1" applyBorder="1"/>
    <xf numFmtId="0" fontId="85" fillId="0" borderId="0" xfId="0" applyFont="1"/>
    <xf numFmtId="0" fontId="85" fillId="7" borderId="1" xfId="0" applyFont="1" applyFill="1" applyBorder="1"/>
    <xf numFmtId="0" fontId="89" fillId="0" borderId="1" xfId="0" applyFont="1" applyBorder="1" applyAlignment="1">
      <alignment horizontal="left" wrapText="1"/>
    </xf>
    <xf numFmtId="164" fontId="89" fillId="0" borderId="1" xfId="4" applyFont="1" applyFill="1" applyBorder="1" applyAlignment="1">
      <alignment horizontal="right"/>
    </xf>
    <xf numFmtId="0" fontId="85" fillId="0" borderId="1" xfId="0" applyFont="1" applyBorder="1"/>
    <xf numFmtId="164" fontId="89" fillId="0" borderId="1" xfId="4" applyFont="1" applyBorder="1"/>
    <xf numFmtId="0" fontId="89" fillId="0" borderId="6" xfId="0" applyFont="1" applyBorder="1" applyAlignment="1">
      <alignment wrapText="1"/>
    </xf>
    <xf numFmtId="0" fontId="89" fillId="0" borderId="1" xfId="0" applyFont="1" applyBorder="1" applyAlignment="1">
      <alignment wrapText="1"/>
    </xf>
    <xf numFmtId="164" fontId="21" fillId="0" borderId="1" xfId="4" applyFont="1" applyBorder="1"/>
    <xf numFmtId="164" fontId="20" fillId="0" borderId="1" xfId="4" applyFont="1" applyBorder="1"/>
    <xf numFmtId="0" fontId="92" fillId="0" borderId="0" xfId="0" applyFont="1"/>
    <xf numFmtId="0" fontId="85" fillId="7" borderId="1" xfId="0" applyFont="1" applyFill="1" applyBorder="1" applyAlignment="1">
      <alignment horizontal="right"/>
    </xf>
    <xf numFmtId="0" fontId="92" fillId="0" borderId="1" xfId="0" applyFont="1" applyBorder="1" applyAlignment="1">
      <alignment vertical="top"/>
    </xf>
    <xf numFmtId="0" fontId="92" fillId="0" borderId="0" xfId="0" applyFont="1" applyAlignment="1">
      <alignment vertical="top"/>
    </xf>
    <xf numFmtId="0" fontId="92" fillId="0" borderId="1" xfId="0" applyFont="1" applyBorder="1" applyAlignment="1">
      <alignment horizontal="right" vertical="top"/>
    </xf>
    <xf numFmtId="0" fontId="24" fillId="0" borderId="1" xfId="0" applyFont="1" applyBorder="1" applyAlignment="1">
      <alignment horizontal="left"/>
    </xf>
    <xf numFmtId="14" fontId="24" fillId="0" borderId="1" xfId="0" applyNumberFormat="1" applyFont="1" applyBorder="1" applyAlignment="1">
      <alignment wrapText="1"/>
    </xf>
    <xf numFmtId="0" fontId="94" fillId="0" borderId="1" xfId="0" applyFont="1" applyBorder="1" applyAlignment="1">
      <alignment wrapText="1"/>
    </xf>
    <xf numFmtId="4" fontId="24" fillId="0" borderId="1" xfId="0" applyNumberFormat="1" applyFont="1" applyBorder="1"/>
    <xf numFmtId="0" fontId="24" fillId="0" borderId="2" xfId="0" applyFont="1" applyBorder="1" applyAlignment="1">
      <alignment horizontal="left"/>
    </xf>
    <xf numFmtId="14" fontId="24" fillId="0" borderId="2" xfId="0" applyNumberFormat="1" applyFont="1" applyBorder="1" applyAlignment="1">
      <alignment wrapText="1"/>
    </xf>
    <xf numFmtId="0" fontId="94" fillId="0" borderId="2" xfId="0" applyFont="1" applyBorder="1" applyAlignment="1">
      <alignment wrapText="1"/>
    </xf>
    <xf numFmtId="0" fontId="95" fillId="0" borderId="1" xfId="0" applyFont="1" applyBorder="1" applyAlignment="1">
      <alignment wrapText="1"/>
    </xf>
    <xf numFmtId="0" fontId="25" fillId="0" borderId="1" xfId="0" applyFont="1" applyBorder="1" applyAlignment="1">
      <alignment wrapText="1"/>
    </xf>
    <xf numFmtId="0" fontId="25" fillId="0" borderId="1" xfId="0" applyFont="1" applyBorder="1" applyAlignment="1">
      <alignment horizontal="left"/>
    </xf>
    <xf numFmtId="14" fontId="25" fillId="0" borderId="1" xfId="0" applyNumberFormat="1" applyFont="1" applyBorder="1" applyAlignment="1">
      <alignment wrapText="1"/>
    </xf>
    <xf numFmtId="0" fontId="25" fillId="0" borderId="2" xfId="0" applyFont="1" applyBorder="1" applyAlignment="1">
      <alignment horizontal="left"/>
    </xf>
    <xf numFmtId="14" fontId="25" fillId="0" borderId="2" xfId="0" applyNumberFormat="1" applyFont="1" applyBorder="1" applyAlignment="1">
      <alignment wrapText="1"/>
    </xf>
    <xf numFmtId="0" fontId="25" fillId="0" borderId="2" xfId="0" applyFont="1" applyBorder="1" applyAlignment="1">
      <alignment wrapText="1"/>
    </xf>
    <xf numFmtId="0" fontId="92" fillId="0" borderId="0" xfId="0" applyFont="1" applyAlignment="1">
      <alignment vertical="justify"/>
    </xf>
    <xf numFmtId="0" fontId="92" fillId="0" borderId="0" xfId="0" applyFont="1" applyAlignment="1">
      <alignment horizontal="center"/>
    </xf>
    <xf numFmtId="0" fontId="92" fillId="0" borderId="0" xfId="0" applyFont="1" applyAlignment="1">
      <alignment horizontal="right"/>
    </xf>
    <xf numFmtId="43" fontId="92" fillId="0" borderId="0" xfId="1" applyFont="1" applyAlignment="1">
      <alignment vertical="top"/>
    </xf>
    <xf numFmtId="0" fontId="92" fillId="0" borderId="0" xfId="0" applyFont="1" applyAlignment="1">
      <alignment horizontal="center" vertical="top"/>
    </xf>
    <xf numFmtId="0" fontId="88" fillId="6" borderId="1" xfId="0" applyFont="1" applyFill="1" applyBorder="1" applyAlignment="1">
      <alignment horizontal="right" vertical="top" wrapText="1"/>
    </xf>
    <xf numFmtId="0" fontId="88" fillId="6" borderId="1" xfId="0" applyFont="1" applyFill="1" applyBorder="1" applyAlignment="1">
      <alignment horizontal="center" vertical="top" wrapText="1"/>
    </xf>
    <xf numFmtId="43" fontId="88" fillId="6" borderId="1" xfId="1" applyFont="1" applyFill="1" applyBorder="1" applyAlignment="1">
      <alignment horizontal="center" vertical="top" wrapText="1"/>
    </xf>
    <xf numFmtId="0" fontId="85" fillId="0" borderId="0" xfId="0" applyFont="1" applyAlignment="1">
      <alignment horizontal="center" vertical="top"/>
    </xf>
    <xf numFmtId="0" fontId="88" fillId="6" borderId="1" xfId="0" applyFont="1" applyFill="1" applyBorder="1" applyAlignment="1">
      <alignment horizontal="right" vertical="center" wrapText="1"/>
    </xf>
    <xf numFmtId="0" fontId="85" fillId="7" borderId="1" xfId="0" applyFont="1" applyFill="1" applyBorder="1" applyAlignment="1">
      <alignment horizontal="center" vertical="top"/>
    </xf>
    <xf numFmtId="0" fontId="85" fillId="7" borderId="1" xfId="0" applyFont="1" applyFill="1" applyBorder="1" applyAlignment="1">
      <alignment vertical="top"/>
    </xf>
    <xf numFmtId="0" fontId="85" fillId="7" borderId="1" xfId="0" applyFont="1" applyFill="1" applyBorder="1" applyAlignment="1">
      <alignment vertical="justify"/>
    </xf>
    <xf numFmtId="0" fontId="85" fillId="7" borderId="1" xfId="0" applyFont="1" applyFill="1" applyBorder="1" applyAlignment="1">
      <alignment horizontal="center"/>
    </xf>
    <xf numFmtId="43" fontId="85" fillId="7" borderId="1" xfId="1" applyFont="1" applyFill="1" applyBorder="1" applyAlignment="1">
      <alignment vertical="top"/>
    </xf>
    <xf numFmtId="0" fontId="92" fillId="0" borderId="1" xfId="0" applyFont="1" applyBorder="1" applyAlignment="1">
      <alignment horizontal="center" vertical="top"/>
    </xf>
    <xf numFmtId="0" fontId="96" fillId="3" borderId="1" xfId="0" applyFont="1" applyFill="1" applyBorder="1" applyAlignment="1">
      <alignment vertical="top" wrapText="1"/>
    </xf>
    <xf numFmtId="0" fontId="92" fillId="3" borderId="1" xfId="0" applyFont="1" applyFill="1" applyBorder="1" applyAlignment="1">
      <alignment horizontal="center" vertical="top" wrapText="1"/>
    </xf>
    <xf numFmtId="0" fontId="92" fillId="0" borderId="1" xfId="0" applyFont="1" applyBorder="1" applyAlignment="1">
      <alignment vertical="justify"/>
    </xf>
    <xf numFmtId="0" fontId="92" fillId="3" borderId="1" xfId="0" applyFont="1" applyFill="1" applyBorder="1" applyAlignment="1">
      <alignment horizontal="center" vertical="top"/>
    </xf>
    <xf numFmtId="0" fontId="96" fillId="3" borderId="1" xfId="0" applyFont="1" applyFill="1" applyBorder="1" applyAlignment="1">
      <alignment vertical="justify" wrapText="1"/>
    </xf>
    <xf numFmtId="43" fontId="96" fillId="3" borderId="1" xfId="1" applyFont="1" applyFill="1" applyBorder="1" applyAlignment="1">
      <alignment horizontal="right" vertical="top" wrapText="1"/>
    </xf>
    <xf numFmtId="43" fontId="92" fillId="0" borderId="1" xfId="1" applyFont="1" applyBorder="1" applyAlignment="1">
      <alignment vertical="top"/>
    </xf>
    <xf numFmtId="43" fontId="92" fillId="8" borderId="1" xfId="0" applyNumberFormat="1" applyFont="1" applyFill="1" applyBorder="1" applyAlignment="1">
      <alignment vertical="top"/>
    </xf>
    <xf numFmtId="0" fontId="96" fillId="3" borderId="1" xfId="0" applyFont="1" applyFill="1" applyBorder="1" applyAlignment="1">
      <alignment horizontal="center" vertical="top" wrapText="1"/>
    </xf>
    <xf numFmtId="43" fontId="93" fillId="3" borderId="1" xfId="0" applyNumberFormat="1" applyFont="1" applyFill="1" applyBorder="1" applyAlignment="1">
      <alignment horizontal="right" vertical="top" wrapText="1"/>
    </xf>
    <xf numFmtId="49" fontId="96" fillId="3" borderId="1" xfId="0" applyNumberFormat="1" applyFont="1" applyFill="1" applyBorder="1" applyAlignment="1">
      <alignment horizontal="center" vertical="top" wrapText="1"/>
    </xf>
    <xf numFmtId="43" fontId="93" fillId="0" borderId="1" xfId="0" applyNumberFormat="1" applyFont="1" applyBorder="1" applyAlignment="1">
      <alignment horizontal="right" vertical="top" wrapText="1"/>
    </xf>
    <xf numFmtId="0" fontId="96" fillId="4" borderId="1" xfId="0" applyFont="1" applyFill="1" applyBorder="1" applyAlignment="1">
      <alignment vertical="justify" wrapText="1"/>
    </xf>
    <xf numFmtId="43" fontId="96" fillId="0" borderId="1" xfId="1" applyFont="1" applyFill="1" applyBorder="1" applyAlignment="1">
      <alignment horizontal="right" vertical="top" wrapText="1"/>
    </xf>
    <xf numFmtId="0" fontId="92" fillId="3" borderId="1" xfId="0" applyFont="1" applyFill="1" applyBorder="1" applyAlignment="1">
      <alignment vertical="top"/>
    </xf>
    <xf numFmtId="43" fontId="93" fillId="3" borderId="1" xfId="0" applyNumberFormat="1" applyFont="1" applyFill="1" applyBorder="1" applyAlignment="1">
      <alignment horizontal="center" vertical="top" wrapText="1"/>
    </xf>
    <xf numFmtId="14" fontId="92" fillId="3" borderId="1" xfId="0" applyNumberFormat="1" applyFont="1" applyFill="1" applyBorder="1" applyAlignment="1">
      <alignment horizontal="center" vertical="top"/>
    </xf>
    <xf numFmtId="4" fontId="92" fillId="0" borderId="1" xfId="0" applyNumberFormat="1" applyFont="1" applyBorder="1" applyAlignment="1">
      <alignment horizontal="right" vertical="top"/>
    </xf>
    <xf numFmtId="14" fontId="92" fillId="0" borderId="1" xfId="0" applyNumberFormat="1" applyFont="1" applyBorder="1" applyAlignment="1">
      <alignment horizontal="center" vertical="top"/>
    </xf>
    <xf numFmtId="0" fontId="97" fillId="3" borderId="1" xfId="0" applyFont="1" applyFill="1" applyBorder="1" applyAlignment="1">
      <alignment horizontal="left" vertical="center" wrapText="1"/>
    </xf>
    <xf numFmtId="0" fontId="97" fillId="3" borderId="1" xfId="0" applyFont="1" applyFill="1" applyBorder="1" applyAlignment="1">
      <alignment horizontal="left" vertical="justify" wrapText="1"/>
    </xf>
    <xf numFmtId="0" fontId="97" fillId="0" borderId="1" xfId="0" applyFont="1" applyBorder="1" applyAlignment="1">
      <alignment horizontal="center" vertical="center"/>
    </xf>
    <xf numFmtId="0" fontId="97" fillId="0" borderId="1" xfId="0" applyFont="1" applyBorder="1" applyAlignment="1">
      <alignment horizontal="left" vertical="justify" wrapText="1"/>
    </xf>
    <xf numFmtId="0" fontId="92" fillId="0" borderId="1" xfId="0" applyFont="1" applyBorder="1" applyAlignment="1">
      <alignment horizontal="center"/>
    </xf>
    <xf numFmtId="43" fontId="97" fillId="0" borderId="1" xfId="1" applyFont="1" applyFill="1" applyBorder="1" applyAlignment="1">
      <alignment horizontal="center" vertical="top"/>
    </xf>
    <xf numFmtId="0" fontId="97" fillId="0" borderId="1" xfId="0" applyFont="1" applyBorder="1" applyAlignment="1">
      <alignment horizontal="left" vertical="justify"/>
    </xf>
    <xf numFmtId="4" fontId="92" fillId="0" borderId="1" xfId="0" applyNumberFormat="1" applyFont="1" applyBorder="1" applyAlignment="1">
      <alignment horizontal="right"/>
    </xf>
    <xf numFmtId="0" fontId="97" fillId="3" borderId="1" xfId="0" applyFont="1" applyFill="1" applyBorder="1" applyAlignment="1">
      <alignment horizontal="center" vertical="center" wrapText="1"/>
    </xf>
    <xf numFmtId="0" fontId="97" fillId="0" borderId="1" xfId="0" applyFont="1" applyBorder="1" applyAlignment="1">
      <alignment horizontal="center" vertical="center" wrapText="1"/>
    </xf>
    <xf numFmtId="43" fontId="97" fillId="0" borderId="1" xfId="1" applyFont="1" applyFill="1" applyBorder="1" applyAlignment="1">
      <alignment horizontal="center" vertical="center" wrapText="1"/>
    </xf>
    <xf numFmtId="43" fontId="97" fillId="0" borderId="1" xfId="1" applyFont="1" applyFill="1" applyBorder="1" applyAlignment="1">
      <alignment horizontal="center" vertical="top" wrapText="1"/>
    </xf>
    <xf numFmtId="4" fontId="97" fillId="3" borderId="1" xfId="0" applyNumberFormat="1" applyFont="1" applyFill="1" applyBorder="1" applyAlignment="1">
      <alignment horizontal="left" vertical="justify" wrapText="1"/>
    </xf>
    <xf numFmtId="0" fontId="92" fillId="0" borderId="1" xfId="0" applyFont="1" applyBorder="1" applyAlignment="1">
      <alignment vertical="center"/>
    </xf>
    <xf numFmtId="0" fontId="92" fillId="0" borderId="1" xfId="0" applyFont="1" applyBorder="1" applyAlignment="1">
      <alignment horizontal="left" vertical="justify"/>
    </xf>
    <xf numFmtId="43" fontId="93" fillId="3" borderId="1" xfId="0" applyNumberFormat="1" applyFont="1" applyFill="1" applyBorder="1" applyAlignment="1">
      <alignment horizontal="center" vertical="center" wrapText="1"/>
    </xf>
    <xf numFmtId="43" fontId="93" fillId="12" borderId="1" xfId="0" applyNumberFormat="1" applyFont="1" applyFill="1" applyBorder="1" applyAlignment="1">
      <alignment horizontal="center" vertical="top" wrapText="1"/>
    </xf>
    <xf numFmtId="0" fontId="97" fillId="3" borderId="1" xfId="0" applyFont="1" applyFill="1" applyBorder="1" applyAlignment="1">
      <alignment vertical="top" wrapText="1"/>
    </xf>
    <xf numFmtId="0" fontId="97" fillId="3" borderId="1" xfId="0" applyFont="1" applyFill="1" applyBorder="1" applyAlignment="1">
      <alignment horizontal="center" vertical="top" wrapText="1"/>
    </xf>
    <xf numFmtId="0" fontId="97" fillId="3" borderId="1" xfId="0" applyFont="1" applyFill="1" applyBorder="1" applyAlignment="1">
      <alignment vertical="justify" wrapText="1"/>
    </xf>
    <xf numFmtId="0" fontId="97" fillId="0" borderId="1" xfId="0" applyFont="1" applyBorder="1" applyAlignment="1">
      <alignment horizontal="center" vertical="top"/>
    </xf>
    <xf numFmtId="0" fontId="98" fillId="3" borderId="1" xfId="0" applyFont="1" applyFill="1" applyBorder="1" applyAlignment="1">
      <alignment horizontal="justify" vertical="top" wrapText="1"/>
    </xf>
    <xf numFmtId="0" fontId="97" fillId="3" borderId="1" xfId="0" applyFont="1" applyFill="1" applyBorder="1" applyAlignment="1">
      <alignment horizontal="center" vertical="top"/>
    </xf>
    <xf numFmtId="0" fontId="96" fillId="3" borderId="16" xfId="0" applyFont="1" applyFill="1" applyBorder="1" applyAlignment="1">
      <alignment horizontal="left" vertical="center" wrapText="1"/>
    </xf>
    <xf numFmtId="0" fontId="92" fillId="3" borderId="1" xfId="0" applyFont="1" applyFill="1" applyBorder="1" applyAlignment="1">
      <alignment horizontal="center"/>
    </xf>
    <xf numFmtId="0" fontId="98" fillId="3" borderId="1" xfId="0" applyFont="1" applyFill="1" applyBorder="1" applyAlignment="1">
      <alignment horizontal="justify" vertical="center" wrapText="1"/>
    </xf>
    <xf numFmtId="4" fontId="92" fillId="3" borderId="1" xfId="0" applyNumberFormat="1" applyFont="1" applyFill="1" applyBorder="1" applyAlignment="1">
      <alignment horizontal="right" vertical="top"/>
    </xf>
    <xf numFmtId="3" fontId="98" fillId="3" borderId="1" xfId="0" applyNumberFormat="1" applyFont="1" applyFill="1" applyBorder="1" applyAlignment="1">
      <alignment horizontal="right" vertical="top" wrapText="1"/>
    </xf>
    <xf numFmtId="0" fontId="92" fillId="3" borderId="1" xfId="0" applyFont="1" applyFill="1" applyBorder="1" applyAlignment="1">
      <alignment horizontal="center" wrapText="1"/>
    </xf>
    <xf numFmtId="0" fontId="98" fillId="3" borderId="1" xfId="0" applyFont="1" applyFill="1" applyBorder="1" applyAlignment="1">
      <alignment horizontal="left" vertical="top" wrapText="1"/>
    </xf>
    <xf numFmtId="0" fontId="85" fillId="0" borderId="1" xfId="0" applyFont="1" applyBorder="1" applyAlignment="1">
      <alignment vertical="justify"/>
    </xf>
    <xf numFmtId="0" fontId="85" fillId="0" borderId="1" xfId="0" applyFont="1" applyBorder="1" applyAlignment="1">
      <alignment horizontal="center"/>
    </xf>
    <xf numFmtId="43" fontId="85" fillId="0" borderId="1" xfId="0" applyNumberFormat="1" applyFont="1" applyBorder="1" applyAlignment="1">
      <alignment horizontal="right"/>
    </xf>
    <xf numFmtId="0" fontId="92" fillId="3" borderId="4" xfId="0" applyFont="1" applyFill="1" applyBorder="1" applyAlignment="1">
      <alignment horizontal="center" vertical="top"/>
    </xf>
    <xf numFmtId="14" fontId="92" fillId="0" borderId="6" xfId="0" applyNumberFormat="1" applyFont="1" applyBorder="1" applyAlignment="1">
      <alignment horizontal="center" vertical="top"/>
    </xf>
    <xf numFmtId="0" fontId="92" fillId="3" borderId="1" xfId="0" applyFont="1" applyFill="1" applyBorder="1" applyAlignment="1">
      <alignment vertical="justify"/>
    </xf>
    <xf numFmtId="49" fontId="92" fillId="0" borderId="1" xfId="0" applyNumberFormat="1" applyFont="1" applyBorder="1" applyAlignment="1">
      <alignment horizontal="center" vertical="top"/>
    </xf>
    <xf numFmtId="0" fontId="96" fillId="0" borderId="1" xfId="0" applyFont="1" applyBorder="1" applyAlignment="1">
      <alignment horizontal="left" vertical="justify" wrapText="1"/>
    </xf>
    <xf numFmtId="0" fontId="85" fillId="3" borderId="1" xfId="0" applyFont="1" applyFill="1" applyBorder="1" applyAlignment="1">
      <alignment vertical="top"/>
    </xf>
    <xf numFmtId="43" fontId="92" fillId="3" borderId="1" xfId="1" applyFont="1" applyFill="1" applyBorder="1" applyAlignment="1">
      <alignment vertical="top"/>
    </xf>
    <xf numFmtId="43" fontId="85" fillId="3" borderId="4" xfId="0" applyNumberFormat="1" applyFont="1" applyFill="1" applyBorder="1" applyAlignment="1">
      <alignment vertical="top"/>
    </xf>
    <xf numFmtId="0" fontId="92" fillId="3" borderId="1" xfId="0" applyFont="1" applyFill="1" applyBorder="1" applyAlignment="1">
      <alignment horizontal="left" vertical="top" wrapText="1"/>
    </xf>
    <xf numFmtId="0" fontId="96" fillId="3" borderId="1" xfId="0" applyFont="1" applyFill="1" applyBorder="1" applyAlignment="1">
      <alignment horizontal="left" vertical="justify" wrapText="1"/>
    </xf>
    <xf numFmtId="43" fontId="85" fillId="12" borderId="1" xfId="1" applyFont="1" applyFill="1" applyBorder="1" applyAlignment="1">
      <alignment vertical="top"/>
    </xf>
    <xf numFmtId="43" fontId="85" fillId="3" borderId="1" xfId="0" applyNumberFormat="1" applyFont="1" applyFill="1" applyBorder="1" applyAlignment="1">
      <alignment vertical="top"/>
    </xf>
    <xf numFmtId="0" fontId="92" fillId="0" borderId="4" xfId="0" applyFont="1" applyBorder="1" applyAlignment="1">
      <alignment horizontal="center" vertical="top"/>
    </xf>
    <xf numFmtId="0" fontId="92" fillId="3" borderId="1" xfId="0" applyFont="1" applyFill="1" applyBorder="1" applyAlignment="1">
      <alignment horizontal="left" vertical="justify" wrapText="1"/>
    </xf>
    <xf numFmtId="49" fontId="97" fillId="0" borderId="6" xfId="0" applyNumberFormat="1" applyFont="1" applyBorder="1" applyAlignment="1">
      <alignment horizontal="center" vertical="top"/>
    </xf>
    <xf numFmtId="49" fontId="97" fillId="0" borderId="1" xfId="0" applyNumberFormat="1" applyFont="1" applyBorder="1" applyAlignment="1">
      <alignment horizontal="center" vertical="top"/>
    </xf>
    <xf numFmtId="0" fontId="92" fillId="0" borderId="4" xfId="0" applyFont="1" applyBorder="1" applyAlignment="1">
      <alignment vertical="top"/>
    </xf>
    <xf numFmtId="0" fontId="92" fillId="3" borderId="3" xfId="0" applyFont="1" applyFill="1" applyBorder="1" applyAlignment="1">
      <alignment horizontal="center" vertical="top"/>
    </xf>
    <xf numFmtId="43" fontId="93" fillId="3" borderId="3" xfId="0" applyNumberFormat="1" applyFont="1" applyFill="1" applyBorder="1" applyAlignment="1">
      <alignment horizontal="right" vertical="top" wrapText="1"/>
    </xf>
    <xf numFmtId="0" fontId="92" fillId="12" borderId="24" xfId="0" applyFont="1" applyFill="1" applyBorder="1" applyAlignment="1">
      <alignment vertical="top"/>
    </xf>
    <xf numFmtId="43" fontId="92" fillId="0" borderId="1" xfId="1" applyFont="1" applyBorder="1" applyAlignment="1">
      <alignment horizontal="center" vertical="top"/>
    </xf>
    <xf numFmtId="0" fontId="85" fillId="0" borderId="3" xfId="0" applyFont="1" applyBorder="1"/>
    <xf numFmtId="0" fontId="85" fillId="0" borderId="3" xfId="0" applyFont="1" applyBorder="1" applyAlignment="1">
      <alignment vertical="justify"/>
    </xf>
    <xf numFmtId="0" fontId="85" fillId="0" borderId="3" xfId="0" applyFont="1" applyBorder="1" applyAlignment="1">
      <alignment horizontal="center"/>
    </xf>
    <xf numFmtId="43" fontId="85" fillId="0" borderId="3" xfId="0" applyNumberFormat="1" applyFont="1" applyBorder="1" applyAlignment="1">
      <alignment horizontal="right"/>
    </xf>
    <xf numFmtId="43" fontId="85" fillId="0" borderId="3" xfId="0" applyNumberFormat="1" applyFont="1" applyBorder="1" applyAlignment="1">
      <alignment vertical="top"/>
    </xf>
    <xf numFmtId="43" fontId="85" fillId="0" borderId="3" xfId="1" applyFont="1" applyBorder="1" applyAlignment="1">
      <alignment vertical="top"/>
    </xf>
    <xf numFmtId="43" fontId="85" fillId="0" borderId="0" xfId="1" applyFont="1"/>
    <xf numFmtId="43" fontId="85" fillId="7" borderId="1" xfId="0" applyNumberFormat="1" applyFont="1" applyFill="1" applyBorder="1" applyAlignment="1">
      <alignment horizontal="right"/>
    </xf>
    <xf numFmtId="43" fontId="85" fillId="7" borderId="1" xfId="0" applyNumberFormat="1" applyFont="1" applyFill="1" applyBorder="1" applyAlignment="1">
      <alignment vertical="top"/>
    </xf>
    <xf numFmtId="43" fontId="85" fillId="0" borderId="0" xfId="1" applyFont="1" applyAlignment="1">
      <alignment horizontal="center" vertical="top"/>
    </xf>
    <xf numFmtId="43" fontId="85" fillId="0" borderId="0" xfId="0" applyNumberFormat="1" applyFont="1"/>
    <xf numFmtId="0" fontId="47" fillId="0" borderId="1" xfId="1" applyNumberFormat="1" applyFont="1" applyFill="1" applyBorder="1" applyAlignment="1">
      <alignment horizontal="center" vertical="top" wrapText="1"/>
    </xf>
    <xf numFmtId="0" fontId="47" fillId="0" borderId="28" xfId="0" applyFont="1" applyBorder="1" applyAlignment="1">
      <alignment horizontal="left" vertical="top" wrapText="1"/>
    </xf>
    <xf numFmtId="43" fontId="0" fillId="0" borderId="1" xfId="1" applyFont="1" applyBorder="1" applyAlignment="1">
      <alignment vertical="top"/>
    </xf>
    <xf numFmtId="43" fontId="10" fillId="0" borderId="1" xfId="1" applyFont="1" applyFill="1" applyBorder="1" applyAlignment="1">
      <alignment vertical="top"/>
    </xf>
    <xf numFmtId="0" fontId="49" fillId="14" borderId="16" xfId="0" applyFont="1" applyFill="1" applyBorder="1" applyAlignment="1">
      <alignment vertical="top" wrapText="1"/>
    </xf>
    <xf numFmtId="0" fontId="47" fillId="14" borderId="1" xfId="0" applyFont="1" applyFill="1" applyBorder="1" applyAlignment="1">
      <alignment horizontal="left" vertical="top"/>
    </xf>
    <xf numFmtId="0" fontId="48" fillId="14" borderId="1" xfId="0" applyFont="1" applyFill="1" applyBorder="1" applyAlignment="1">
      <alignment horizontal="left" vertical="top" wrapText="1"/>
    </xf>
    <xf numFmtId="43" fontId="47" fillId="14" borderId="1" xfId="1" applyFont="1" applyFill="1" applyBorder="1" applyAlignment="1">
      <alignment horizontal="left" vertical="top" wrapText="1"/>
    </xf>
    <xf numFmtId="43" fontId="49" fillId="14" borderId="1" xfId="1" applyFont="1" applyFill="1" applyBorder="1" applyAlignment="1">
      <alignment horizontal="left" vertical="top" wrapText="1"/>
    </xf>
    <xf numFmtId="43" fontId="10" fillId="14" borderId="1" xfId="1" applyFont="1" applyFill="1" applyBorder="1" applyAlignment="1">
      <alignment horizontal="left" vertical="top" wrapText="1"/>
    </xf>
    <xf numFmtId="43" fontId="46" fillId="14" borderId="1" xfId="1" applyFont="1" applyFill="1" applyBorder="1" applyAlignment="1">
      <alignment horizontal="left" vertical="top" wrapText="1"/>
    </xf>
    <xf numFmtId="43" fontId="47" fillId="14" borderId="1" xfId="1" applyFont="1" applyFill="1" applyBorder="1" applyAlignment="1">
      <alignment horizontal="left" vertical="top"/>
    </xf>
    <xf numFmtId="43" fontId="46" fillId="14" borderId="1" xfId="0" applyNumberFormat="1" applyFont="1" applyFill="1" applyBorder="1" applyAlignment="1">
      <alignment horizontal="left" vertical="top" wrapText="1"/>
    </xf>
    <xf numFmtId="0" fontId="47" fillId="14" borderId="0" xfId="0" applyFont="1" applyFill="1" applyAlignment="1">
      <alignment horizontal="left" vertical="top"/>
    </xf>
    <xf numFmtId="0" fontId="22" fillId="0" borderId="0" xfId="0" applyFont="1" applyAlignment="1">
      <alignment vertical="top"/>
    </xf>
    <xf numFmtId="0" fontId="31" fillId="3" borderId="1" xfId="0" applyFont="1" applyFill="1" applyBorder="1"/>
    <xf numFmtId="43" fontId="31" fillId="3" borderId="1" xfId="1" applyFont="1" applyFill="1" applyBorder="1" applyAlignment="1"/>
    <xf numFmtId="43" fontId="77" fillId="0" borderId="1" xfId="1" applyFont="1" applyFill="1" applyBorder="1" applyAlignment="1" applyProtection="1"/>
    <xf numFmtId="43" fontId="77" fillId="0" borderId="1" xfId="1" applyFont="1" applyBorder="1" applyAlignment="1" applyProtection="1"/>
    <xf numFmtId="0" fontId="80" fillId="3" borderId="20" xfId="0" applyFont="1" applyFill="1" applyBorder="1" applyAlignment="1">
      <alignment vertical="top"/>
    </xf>
    <xf numFmtId="0" fontId="31" fillId="3" borderId="1" xfId="7" applyFont="1" applyFill="1" applyBorder="1" applyAlignment="1">
      <alignment vertical="top"/>
    </xf>
    <xf numFmtId="0" fontId="80" fillId="3" borderId="26" xfId="0" applyFont="1" applyFill="1" applyBorder="1" applyAlignment="1">
      <alignment vertical="top"/>
    </xf>
    <xf numFmtId="0" fontId="68" fillId="3" borderId="2" xfId="0" applyFont="1" applyFill="1" applyBorder="1" applyAlignment="1">
      <alignment horizontal="left"/>
    </xf>
    <xf numFmtId="0" fontId="31" fillId="3" borderId="2" xfId="7" applyFont="1" applyFill="1" applyBorder="1" applyAlignment="1">
      <alignment vertical="top"/>
    </xf>
    <xf numFmtId="0" fontId="31" fillId="3" borderId="2" xfId="0" applyFont="1" applyFill="1" applyBorder="1"/>
    <xf numFmtId="164" fontId="66" fillId="0" borderId="2" xfId="4" applyFont="1" applyBorder="1" applyAlignment="1" applyProtection="1">
      <alignment horizontal="left"/>
    </xf>
    <xf numFmtId="0" fontId="31" fillId="3" borderId="1" xfId="7" applyFont="1" applyFill="1" applyBorder="1" applyAlignment="1">
      <alignment horizontal="left" vertical="top"/>
    </xf>
    <xf numFmtId="0" fontId="31" fillId="3" borderId="1" xfId="0" applyFont="1" applyFill="1" applyBorder="1" applyAlignment="1">
      <alignment vertical="top"/>
    </xf>
    <xf numFmtId="4" fontId="80" fillId="3" borderId="1" xfId="0" applyNumberFormat="1" applyFont="1" applyFill="1" applyBorder="1"/>
    <xf numFmtId="0" fontId="77" fillId="3" borderId="3" xfId="0" applyFont="1" applyFill="1" applyBorder="1" applyAlignment="1">
      <alignment horizontal="left"/>
    </xf>
    <xf numFmtId="49" fontId="80" fillId="0" borderId="3" xfId="4" applyNumberFormat="1" applyFont="1" applyBorder="1" applyAlignment="1">
      <alignment horizontal="left"/>
    </xf>
    <xf numFmtId="0" fontId="68" fillId="3" borderId="3" xfId="0" applyFont="1" applyFill="1" applyBorder="1" applyAlignment="1">
      <alignment horizontal="left"/>
    </xf>
    <xf numFmtId="0" fontId="31" fillId="3" borderId="3" xfId="0" applyFont="1" applyFill="1" applyBorder="1" applyAlignment="1">
      <alignment horizontal="left"/>
    </xf>
    <xf numFmtId="4" fontId="80" fillId="3" borderId="3" xfId="0" applyNumberFormat="1" applyFont="1" applyFill="1" applyBorder="1" applyAlignment="1">
      <alignment horizontal="right"/>
    </xf>
    <xf numFmtId="0" fontId="31" fillId="3" borderId="3" xfId="0" applyFont="1" applyFill="1" applyBorder="1"/>
    <xf numFmtId="49" fontId="81" fillId="0" borderId="1" xfId="0" applyNumberFormat="1" applyFont="1" applyBorder="1" applyAlignment="1">
      <alignment horizontal="right"/>
    </xf>
    <xf numFmtId="0" fontId="77" fillId="3" borderId="1" xfId="0" applyFont="1" applyFill="1" applyBorder="1" applyAlignment="1">
      <alignment vertical="top"/>
    </xf>
    <xf numFmtId="0" fontId="80" fillId="3" borderId="1" xfId="7" applyFont="1" applyFill="1" applyBorder="1" applyAlignment="1">
      <alignment vertical="top"/>
    </xf>
    <xf numFmtId="0" fontId="31" fillId="3" borderId="20" xfId="7" applyFont="1" applyFill="1" applyBorder="1" applyAlignment="1">
      <alignment vertical="top"/>
    </xf>
    <xf numFmtId="0" fontId="31" fillId="3" borderId="1" xfId="7" applyFont="1" applyFill="1" applyBorder="1"/>
    <xf numFmtId="4" fontId="81" fillId="0" borderId="1" xfId="0" applyNumberFormat="1" applyFont="1" applyBorder="1"/>
    <xf numFmtId="0" fontId="100" fillId="3" borderId="20" xfId="0" applyFont="1" applyFill="1" applyBorder="1" applyAlignment="1">
      <alignment vertical="top"/>
    </xf>
    <xf numFmtId="49" fontId="31" fillId="3" borderId="1" xfId="0" applyNumberFormat="1" applyFont="1" applyFill="1" applyBorder="1" applyAlignment="1">
      <alignment horizontal="center"/>
    </xf>
    <xf numFmtId="0" fontId="100" fillId="3" borderId="1" xfId="0" applyFont="1" applyFill="1" applyBorder="1" applyAlignment="1">
      <alignment vertical="top"/>
    </xf>
    <xf numFmtId="0" fontId="100" fillId="3" borderId="26" xfId="0" applyFont="1" applyFill="1" applyBorder="1" applyAlignment="1">
      <alignment vertical="top"/>
    </xf>
    <xf numFmtId="4" fontId="81" fillId="0" borderId="2" xfId="0" applyNumberFormat="1" applyFont="1" applyBorder="1" applyAlignment="1">
      <alignment horizontal="left"/>
    </xf>
    <xf numFmtId="4" fontId="81" fillId="0" borderId="2" xfId="0" applyNumberFormat="1" applyFont="1" applyBorder="1" applyAlignment="1">
      <alignment horizontal="right"/>
    </xf>
    <xf numFmtId="0" fontId="6" fillId="7" borderId="3" xfId="0" applyFont="1" applyFill="1" applyBorder="1" applyAlignment="1">
      <alignment horizontal="left"/>
    </xf>
    <xf numFmtId="43" fontId="6" fillId="7" borderId="3" xfId="1" applyFont="1" applyFill="1" applyBorder="1" applyAlignment="1">
      <alignment horizontal="left"/>
    </xf>
    <xf numFmtId="0" fontId="81" fillId="3" borderId="1" xfId="7" applyFont="1" applyFill="1" applyBorder="1" applyAlignment="1">
      <alignment vertical="top" wrapText="1"/>
    </xf>
    <xf numFmtId="14" fontId="77" fillId="3" borderId="1" xfId="0" applyNumberFormat="1" applyFont="1" applyFill="1" applyBorder="1" applyAlignment="1">
      <alignment horizontal="left"/>
    </xf>
    <xf numFmtId="0" fontId="66" fillId="3" borderId="1" xfId="7" applyFont="1" applyFill="1" applyBorder="1" applyAlignment="1">
      <alignment vertical="top"/>
    </xf>
    <xf numFmtId="164" fontId="66" fillId="3" borderId="1" xfId="4" applyFont="1" applyFill="1" applyBorder="1" applyAlignment="1" applyProtection="1">
      <alignment horizontal="left" wrapText="1"/>
    </xf>
    <xf numFmtId="43" fontId="66" fillId="3" borderId="1" xfId="1" applyFont="1" applyFill="1" applyBorder="1" applyAlignment="1">
      <alignment vertical="top" wrapText="1"/>
    </xf>
    <xf numFmtId="0" fontId="66" fillId="3" borderId="1" xfId="7" applyFont="1" applyFill="1" applyBorder="1" applyAlignment="1">
      <alignment horizontal="left" vertical="top"/>
    </xf>
    <xf numFmtId="0" fontId="66" fillId="3" borderId="1" xfId="7" applyFont="1" applyFill="1" applyBorder="1" applyAlignment="1">
      <alignment vertical="top" wrapText="1"/>
    </xf>
    <xf numFmtId="0" fontId="101" fillId="3" borderId="1" xfId="7" applyFont="1" applyFill="1" applyBorder="1" applyAlignment="1">
      <alignment horizontal="left" vertical="top"/>
    </xf>
    <xf numFmtId="0" fontId="66" fillId="3" borderId="1" xfId="7" applyFont="1" applyFill="1" applyBorder="1" applyAlignment="1">
      <alignment horizontal="left" vertical="top" wrapText="1"/>
    </xf>
    <xf numFmtId="0" fontId="69" fillId="0" borderId="0" xfId="0" applyFont="1"/>
    <xf numFmtId="0" fontId="103" fillId="0" borderId="0" xfId="0" applyFont="1"/>
    <xf numFmtId="0" fontId="103" fillId="0" borderId="0" xfId="0" applyFont="1" applyAlignment="1">
      <alignment wrapText="1"/>
    </xf>
    <xf numFmtId="0" fontId="103" fillId="0" borderId="0" xfId="0" applyFont="1" applyAlignment="1">
      <alignment horizontal="center" wrapText="1"/>
    </xf>
    <xf numFmtId="0" fontId="102" fillId="6" borderId="1" xfId="0" applyFont="1" applyFill="1" applyBorder="1" applyAlignment="1">
      <alignment horizontal="center" vertical="center" wrapText="1"/>
    </xf>
    <xf numFmtId="0" fontId="104" fillId="7" borderId="1" xfId="0" applyFont="1" applyFill="1" applyBorder="1"/>
    <xf numFmtId="0" fontId="104" fillId="7" borderId="1" xfId="0" applyFont="1" applyFill="1" applyBorder="1" applyAlignment="1">
      <alignment wrapText="1"/>
    </xf>
    <xf numFmtId="0" fontId="104" fillId="0" borderId="1" xfId="0" applyFont="1" applyBorder="1" applyAlignment="1">
      <alignment horizontal="center" wrapText="1"/>
    </xf>
    <xf numFmtId="0" fontId="104" fillId="0" borderId="0" xfId="0" applyFont="1"/>
    <xf numFmtId="0" fontId="103" fillId="0" borderId="1" xfId="0" applyFont="1" applyBorder="1"/>
    <xf numFmtId="0" fontId="105" fillId="3" borderId="1" xfId="0" applyFont="1" applyFill="1" applyBorder="1" applyAlignment="1">
      <alignment wrapText="1"/>
    </xf>
    <xf numFmtId="14" fontId="105" fillId="0" borderId="1" xfId="0" applyNumberFormat="1" applyFont="1" applyBorder="1" applyAlignment="1">
      <alignment horizontal="left"/>
    </xf>
    <xf numFmtId="0" fontId="106" fillId="0" borderId="1" xfId="0" applyFont="1" applyBorder="1" applyAlignment="1">
      <alignment vertical="center" wrapText="1"/>
    </xf>
    <xf numFmtId="0" fontId="105" fillId="0" borderId="1" xfId="0" applyFont="1" applyBorder="1" applyAlignment="1">
      <alignment horizontal="center" wrapText="1"/>
    </xf>
    <xf numFmtId="14" fontId="105" fillId="3" borderId="1" xfId="0" applyNumberFormat="1" applyFont="1" applyFill="1" applyBorder="1" applyAlignment="1">
      <alignment horizontal="left"/>
    </xf>
    <xf numFmtId="0" fontId="105" fillId="4" borderId="1" xfId="0" applyFont="1" applyFill="1" applyBorder="1" applyAlignment="1">
      <alignment vertical="center" wrapText="1"/>
    </xf>
    <xf numFmtId="43" fontId="105" fillId="3" borderId="1" xfId="1" applyFont="1" applyFill="1" applyBorder="1" applyAlignment="1"/>
    <xf numFmtId="43" fontId="105" fillId="0" borderId="1" xfId="1" applyFont="1" applyBorder="1"/>
    <xf numFmtId="43" fontId="103" fillId="8" borderId="1" xfId="0" applyNumberFormat="1" applyFont="1" applyFill="1" applyBorder="1"/>
    <xf numFmtId="0" fontId="105" fillId="0" borderId="1" xfId="0" applyFont="1" applyBorder="1" applyAlignment="1">
      <alignment wrapText="1"/>
    </xf>
    <xf numFmtId="43" fontId="105" fillId="3" borderId="1" xfId="1" applyFont="1" applyFill="1" applyBorder="1" applyAlignment="1">
      <alignment wrapText="1"/>
    </xf>
    <xf numFmtId="0" fontId="105" fillId="0" borderId="1" xfId="0" applyFont="1" applyBorder="1" applyAlignment="1">
      <alignment vertical="center" wrapText="1"/>
    </xf>
    <xf numFmtId="0" fontId="105" fillId="3" borderId="1" xfId="0" applyFont="1" applyFill="1" applyBorder="1" applyAlignment="1">
      <alignment horizontal="left"/>
    </xf>
    <xf numFmtId="43" fontId="105" fillId="0" borderId="1" xfId="1" applyFont="1" applyFill="1" applyBorder="1" applyAlignment="1">
      <alignment wrapText="1"/>
    </xf>
    <xf numFmtId="0" fontId="105" fillId="4" borderId="1" xfId="0" applyFont="1" applyFill="1" applyBorder="1" applyAlignment="1">
      <alignment horizontal="left" wrapText="1"/>
    </xf>
    <xf numFmtId="0" fontId="105" fillId="4" borderId="1" xfId="0" applyFont="1" applyFill="1" applyBorder="1" applyAlignment="1">
      <alignment wrapText="1"/>
    </xf>
    <xf numFmtId="43" fontId="105" fillId="0" borderId="1" xfId="1" applyFont="1" applyBorder="1" applyAlignment="1"/>
    <xf numFmtId="0" fontId="105" fillId="0" borderId="1" xfId="0" applyFont="1" applyBorder="1" applyAlignment="1">
      <alignment vertical="top" wrapText="1"/>
    </xf>
    <xf numFmtId="14" fontId="105" fillId="0" borderId="1" xfId="0" applyNumberFormat="1" applyFont="1" applyBorder="1" applyAlignment="1">
      <alignment horizontal="left" vertical="top" wrapText="1"/>
    </xf>
    <xf numFmtId="14" fontId="105" fillId="4" borderId="1" xfId="0" applyNumberFormat="1" applyFont="1" applyFill="1" applyBorder="1" applyAlignment="1">
      <alignment horizontal="left" vertical="top" wrapText="1"/>
    </xf>
    <xf numFmtId="0" fontId="105" fillId="0" borderId="1" xfId="0" quotePrefix="1" applyFont="1" applyBorder="1" applyAlignment="1">
      <alignment horizontal="center" wrapText="1"/>
    </xf>
    <xf numFmtId="0" fontId="105" fillId="4" borderId="1" xfId="0" applyFont="1" applyFill="1" applyBorder="1" applyAlignment="1">
      <alignment horizontal="left" vertical="top" wrapText="1"/>
    </xf>
    <xf numFmtId="43" fontId="103" fillId="0" borderId="1" xfId="1" applyFont="1" applyBorder="1"/>
    <xf numFmtId="15" fontId="105" fillId="3" borderId="1" xfId="0" applyNumberFormat="1" applyFont="1" applyFill="1" applyBorder="1" applyAlignment="1">
      <alignment horizontal="left"/>
    </xf>
    <xf numFmtId="0" fontId="105" fillId="0" borderId="1" xfId="0" applyFont="1" applyBorder="1"/>
    <xf numFmtId="43" fontId="105" fillId="8" borderId="1" xfId="0" applyNumberFormat="1" applyFont="1" applyFill="1" applyBorder="1"/>
    <xf numFmtId="0" fontId="105" fillId="0" borderId="0" xfId="0" applyFont="1"/>
    <xf numFmtId="0" fontId="105" fillId="5" borderId="1" xfId="0" applyFont="1" applyFill="1" applyBorder="1" applyAlignment="1">
      <alignment vertical="center" wrapText="1"/>
    </xf>
    <xf numFmtId="0" fontId="107" fillId="0" borderId="0" xfId="0" applyFont="1"/>
    <xf numFmtId="0" fontId="105" fillId="4" borderId="1" xfId="0" applyFont="1" applyFill="1" applyBorder="1" applyAlignment="1">
      <alignment vertical="top" wrapText="1"/>
    </xf>
    <xf numFmtId="0" fontId="105" fillId="0" borderId="1" xfId="0" applyFont="1" applyBorder="1" applyAlignment="1">
      <alignment vertical="center"/>
    </xf>
    <xf numFmtId="0" fontId="105" fillId="5" borderId="1" xfId="0" applyFont="1" applyFill="1" applyBorder="1" applyAlignment="1">
      <alignment horizontal="left" vertical="top" wrapText="1"/>
    </xf>
    <xf numFmtId="0" fontId="105" fillId="5" borderId="1" xfId="0" applyFont="1" applyFill="1" applyBorder="1" applyAlignment="1">
      <alignment wrapText="1"/>
    </xf>
    <xf numFmtId="0" fontId="105" fillId="0" borderId="1" xfId="0" applyFont="1" applyBorder="1" applyAlignment="1">
      <alignment horizontal="left" wrapText="1"/>
    </xf>
    <xf numFmtId="43" fontId="105" fillId="0" borderId="1" xfId="1" quotePrefix="1" applyFont="1" applyFill="1" applyBorder="1" applyAlignment="1">
      <alignment horizontal="center" wrapText="1"/>
    </xf>
    <xf numFmtId="0" fontId="105" fillId="0" borderId="1" xfId="0" applyFont="1" applyBorder="1" applyAlignment="1">
      <alignment horizontal="left"/>
    </xf>
    <xf numFmtId="43" fontId="103" fillId="0" borderId="0" xfId="0" applyNumberFormat="1" applyFont="1"/>
    <xf numFmtId="165" fontId="105" fillId="0" borderId="1" xfId="0" applyNumberFormat="1" applyFont="1" applyBorder="1" applyAlignment="1">
      <alignment wrapText="1"/>
    </xf>
    <xf numFmtId="0" fontId="105" fillId="0" borderId="1" xfId="0" applyFont="1" applyBorder="1" applyAlignment="1">
      <alignment horizontal="center"/>
    </xf>
    <xf numFmtId="3" fontId="105" fillId="0" borderId="1" xfId="0" applyNumberFormat="1" applyFont="1" applyBorder="1" applyAlignment="1">
      <alignment horizontal="center" wrapText="1"/>
    </xf>
    <xf numFmtId="0" fontId="103" fillId="0" borderId="1" xfId="0" applyFont="1" applyBorder="1" applyAlignment="1">
      <alignment wrapText="1"/>
    </xf>
    <xf numFmtId="165" fontId="103" fillId="0" borderId="1" xfId="0" applyNumberFormat="1" applyFont="1" applyBorder="1" applyAlignment="1">
      <alignment wrapText="1"/>
    </xf>
    <xf numFmtId="0" fontId="103" fillId="0" borderId="1" xfId="0" applyFont="1" applyBorder="1" applyAlignment="1">
      <alignment horizontal="center"/>
    </xf>
    <xf numFmtId="0" fontId="103" fillId="0" borderId="1" xfId="0" applyFont="1" applyBorder="1" applyAlignment="1">
      <alignment horizontal="left"/>
    </xf>
    <xf numFmtId="14" fontId="103" fillId="0" borderId="1" xfId="0" applyNumberFormat="1" applyFont="1" applyBorder="1" applyAlignment="1">
      <alignment horizontal="left"/>
    </xf>
    <xf numFmtId="0" fontId="106" fillId="0" borderId="1" xfId="0" applyFont="1" applyBorder="1" applyAlignment="1">
      <alignment vertical="top" wrapText="1"/>
    </xf>
    <xf numFmtId="4" fontId="106" fillId="0" borderId="1" xfId="0" applyNumberFormat="1" applyFont="1" applyBorder="1" applyAlignment="1">
      <alignment horizontal="right" vertical="top" wrapText="1"/>
    </xf>
    <xf numFmtId="43" fontId="103" fillId="0" borderId="0" xfId="1" applyFont="1"/>
    <xf numFmtId="43" fontId="104" fillId="0" borderId="0" xfId="1" applyFont="1"/>
    <xf numFmtId="0" fontId="103" fillId="7" borderId="0" xfId="0" applyFont="1" applyFill="1"/>
    <xf numFmtId="0" fontId="102" fillId="7" borderId="1" xfId="0" applyFont="1" applyFill="1" applyBorder="1"/>
    <xf numFmtId="0" fontId="103" fillId="7" borderId="1" xfId="0" applyFont="1" applyFill="1" applyBorder="1"/>
    <xf numFmtId="0" fontId="103" fillId="7" borderId="1" xfId="0" applyFont="1" applyFill="1" applyBorder="1" applyAlignment="1">
      <alignment wrapText="1"/>
    </xf>
    <xf numFmtId="0" fontId="103" fillId="7" borderId="1" xfId="0" applyFont="1" applyFill="1" applyBorder="1" applyAlignment="1">
      <alignment horizontal="center" wrapText="1"/>
    </xf>
    <xf numFmtId="43" fontId="104" fillId="7" borderId="10" xfId="0" applyNumberFormat="1" applyFont="1" applyFill="1" applyBorder="1"/>
    <xf numFmtId="0" fontId="102" fillId="7" borderId="1" xfId="0" applyFont="1" applyFill="1" applyBorder="1" applyAlignment="1">
      <alignment wrapText="1"/>
    </xf>
    <xf numFmtId="0" fontId="102" fillId="7" borderId="1" xfId="0" applyFont="1" applyFill="1" applyBorder="1" applyAlignment="1">
      <alignment horizontal="center" wrapText="1"/>
    </xf>
    <xf numFmtId="43" fontId="102" fillId="7" borderId="1" xfId="0" applyNumberFormat="1" applyFont="1" applyFill="1" applyBorder="1"/>
    <xf numFmtId="43" fontId="105" fillId="8" borderId="1" xfId="1" applyFont="1" applyFill="1" applyBorder="1" applyAlignment="1"/>
    <xf numFmtId="0" fontId="106" fillId="0" borderId="1" xfId="0" applyFont="1" applyBorder="1" applyAlignment="1">
      <alignment wrapText="1"/>
    </xf>
    <xf numFmtId="4" fontId="106" fillId="0" borderId="1" xfId="0" applyNumberFormat="1" applyFont="1" applyBorder="1" applyAlignment="1">
      <alignment horizontal="right" wrapText="1"/>
    </xf>
    <xf numFmtId="0" fontId="102" fillId="0" borderId="1" xfId="0" applyFont="1" applyBorder="1"/>
    <xf numFmtId="0" fontId="102" fillId="0" borderId="3" xfId="0" applyFont="1" applyBorder="1"/>
    <xf numFmtId="0" fontId="102" fillId="0" borderId="1" xfId="0" applyFont="1" applyBorder="1" applyAlignment="1">
      <alignment wrapText="1"/>
    </xf>
    <xf numFmtId="0" fontId="102" fillId="0" borderId="1" xfId="0" applyFont="1" applyBorder="1" applyAlignment="1">
      <alignment horizontal="center" wrapText="1"/>
    </xf>
    <xf numFmtId="0" fontId="102" fillId="8" borderId="1" xfId="0" applyFont="1" applyFill="1" applyBorder="1"/>
    <xf numFmtId="43" fontId="102" fillId="7" borderId="1" xfId="1" applyFont="1" applyFill="1" applyBorder="1"/>
    <xf numFmtId="0" fontId="103" fillId="0" borderId="0" xfId="0" applyFont="1" applyAlignment="1">
      <alignment horizontal="center"/>
    </xf>
    <xf numFmtId="0" fontId="103" fillId="0" borderId="4" xfId="0" applyFont="1" applyBorder="1"/>
    <xf numFmtId="43" fontId="104" fillId="3" borderId="1" xfId="1" applyFont="1" applyFill="1" applyBorder="1" applyAlignment="1">
      <alignment wrapText="1"/>
    </xf>
    <xf numFmtId="0" fontId="104" fillId="0" borderId="1" xfId="0" applyFont="1" applyBorder="1" applyAlignment="1">
      <alignment horizontal="left" wrapText="1"/>
    </xf>
    <xf numFmtId="43" fontId="104" fillId="3" borderId="1" xfId="1" applyFont="1" applyFill="1" applyBorder="1" applyAlignment="1">
      <alignment horizontal="left"/>
    </xf>
    <xf numFmtId="0" fontId="106" fillId="0" borderId="1" xfId="0" applyFont="1" applyBorder="1" applyAlignment="1">
      <alignment horizontal="left" wrapText="1"/>
    </xf>
    <xf numFmtId="43" fontId="106" fillId="0" borderId="1" xfId="1" applyFont="1" applyBorder="1" applyAlignment="1">
      <alignment horizontal="left" wrapText="1"/>
    </xf>
    <xf numFmtId="43" fontId="106" fillId="4" borderId="1" xfId="1" applyFont="1" applyFill="1" applyBorder="1" applyAlignment="1">
      <alignment horizontal="left" wrapText="1"/>
    </xf>
    <xf numFmtId="0" fontId="106" fillId="4" borderId="1" xfId="0" applyFont="1" applyFill="1" applyBorder="1" applyAlignment="1">
      <alignment horizontal="left" wrapText="1"/>
    </xf>
    <xf numFmtId="0" fontId="103" fillId="0" borderId="1" xfId="0" applyFont="1" applyBorder="1" applyAlignment="1">
      <alignment vertical="center" wrapText="1"/>
    </xf>
    <xf numFmtId="164" fontId="105" fillId="0" borderId="1" xfId="4" applyFont="1" applyBorder="1"/>
    <xf numFmtId="0" fontId="103" fillId="0" borderId="24" xfId="0" applyFont="1" applyBorder="1" applyAlignment="1">
      <alignment vertical="center" wrapText="1"/>
    </xf>
    <xf numFmtId="0" fontId="103" fillId="0" borderId="3" xfId="0" applyFont="1" applyBorder="1"/>
    <xf numFmtId="0" fontId="106" fillId="4" borderId="23" xfId="0" applyFont="1" applyFill="1" applyBorder="1" applyAlignment="1">
      <alignment horizontal="left" wrapText="1"/>
    </xf>
    <xf numFmtId="4" fontId="106" fillId="0" borderId="3" xfId="0" applyNumberFormat="1" applyFont="1" applyBorder="1" applyAlignment="1">
      <alignment horizontal="right" vertical="top" wrapText="1"/>
    </xf>
    <xf numFmtId="0" fontId="104" fillId="0" borderId="4" xfId="0" applyFont="1" applyBorder="1"/>
    <xf numFmtId="0" fontId="104" fillId="0" borderId="6" xfId="0" applyFont="1" applyBorder="1" applyAlignment="1">
      <alignment horizontal="left" wrapText="1"/>
    </xf>
    <xf numFmtId="43" fontId="104" fillId="0" borderId="1" xfId="1" applyFont="1" applyBorder="1" applyAlignment="1"/>
    <xf numFmtId="0" fontId="104" fillId="15" borderId="0" xfId="0" applyFont="1" applyFill="1"/>
    <xf numFmtId="0" fontId="103" fillId="15" borderId="0" xfId="0" applyFont="1" applyFill="1"/>
    <xf numFmtId="0" fontId="103" fillId="15" borderId="0" xfId="0" applyFont="1" applyFill="1" applyAlignment="1">
      <alignment wrapText="1"/>
    </xf>
    <xf numFmtId="0" fontId="103" fillId="15" borderId="0" xfId="0" applyFont="1" applyFill="1" applyAlignment="1">
      <alignment horizontal="center" wrapText="1"/>
    </xf>
    <xf numFmtId="43" fontId="104" fillId="0" borderId="29" xfId="0" applyNumberFormat="1" applyFont="1" applyBorder="1"/>
    <xf numFmtId="43" fontId="56" fillId="3" borderId="0" xfId="1" applyFont="1" applyFill="1"/>
    <xf numFmtId="0" fontId="56" fillId="3" borderId="1" xfId="0" quotePrefix="1" applyFont="1" applyFill="1" applyBorder="1"/>
    <xf numFmtId="0" fontId="109" fillId="0" borderId="0" xfId="0" applyFont="1"/>
    <xf numFmtId="0" fontId="18" fillId="0" borderId="0" xfId="0" applyFont="1"/>
    <xf numFmtId="0" fontId="110" fillId="0" borderId="1" xfId="0" applyFont="1" applyBorder="1" applyAlignment="1">
      <alignment wrapText="1"/>
    </xf>
    <xf numFmtId="0" fontId="108" fillId="0" borderId="0" xfId="0" applyFont="1" applyAlignment="1">
      <alignment vertical="top"/>
    </xf>
    <xf numFmtId="0" fontId="30" fillId="0" borderId="0" xfId="0" applyFont="1" applyAlignment="1">
      <alignment vertical="top"/>
    </xf>
    <xf numFmtId="0" fontId="21" fillId="0" borderId="1" xfId="0" applyFont="1" applyBorder="1" applyAlignment="1">
      <alignment vertical="top"/>
    </xf>
    <xf numFmtId="43" fontId="21" fillId="0" borderId="1" xfId="1" applyFont="1" applyFill="1" applyBorder="1" applyAlignment="1">
      <alignment vertical="top"/>
    </xf>
    <xf numFmtId="43" fontId="108" fillId="0" borderId="1" xfId="1" applyFont="1" applyFill="1" applyBorder="1" applyAlignment="1">
      <alignment vertical="top"/>
    </xf>
    <xf numFmtId="43" fontId="108" fillId="0" borderId="1" xfId="0" applyNumberFormat="1" applyFont="1" applyBorder="1" applyAlignment="1">
      <alignment vertical="top"/>
    </xf>
    <xf numFmtId="0" fontId="14" fillId="0" borderId="1" xfId="0" quotePrefix="1" applyFont="1" applyBorder="1" applyAlignment="1">
      <alignment horizontal="center" vertical="top" wrapText="1"/>
    </xf>
    <xf numFmtId="0" fontId="22" fillId="0" borderId="0" xfId="0" applyFont="1" applyAlignment="1">
      <alignment vertical="top" wrapText="1"/>
    </xf>
    <xf numFmtId="0" fontId="22" fillId="0" borderId="0" xfId="0" applyFont="1" applyAlignment="1">
      <alignment horizontal="center" vertical="top"/>
    </xf>
    <xf numFmtId="0" fontId="20" fillId="0" borderId="1" xfId="0" applyFont="1" applyBorder="1" applyAlignment="1">
      <alignment wrapText="1"/>
    </xf>
    <xf numFmtId="164" fontId="110" fillId="0" borderId="1" xfId="4" applyFont="1" applyBorder="1"/>
    <xf numFmtId="164" fontId="20" fillId="3" borderId="1" xfId="4" applyFont="1" applyFill="1" applyBorder="1"/>
    <xf numFmtId="164" fontId="110" fillId="0" borderId="25" xfId="4" applyFont="1" applyBorder="1"/>
    <xf numFmtId="164" fontId="110" fillId="0" borderId="1" xfId="4" applyFont="1" applyFill="1" applyBorder="1"/>
    <xf numFmtId="164" fontId="20" fillId="0" borderId="1" xfId="4" applyFont="1" applyFill="1" applyBorder="1"/>
    <xf numFmtId="0" fontId="110" fillId="0" borderId="1" xfId="0" applyFont="1" applyBorder="1" applyAlignment="1">
      <alignment horizontal="left"/>
    </xf>
    <xf numFmtId="14" fontId="115" fillId="3" borderId="1" xfId="0" applyNumberFormat="1" applyFont="1" applyFill="1" applyBorder="1" applyAlignment="1">
      <alignment horizontal="left"/>
    </xf>
    <xf numFmtId="164" fontId="0" fillId="0" borderId="1" xfId="4" applyFont="1" applyFill="1" applyBorder="1"/>
    <xf numFmtId="0" fontId="110" fillId="0" borderId="1" xfId="0" applyFont="1" applyBorder="1" applyAlignment="1">
      <alignment horizontal="left" wrapText="1"/>
    </xf>
    <xf numFmtId="0" fontId="115" fillId="0" borderId="1" xfId="0" applyFont="1" applyBorder="1" applyAlignment="1">
      <alignment horizontal="left"/>
    </xf>
    <xf numFmtId="14" fontId="110" fillId="0" borderId="1" xfId="0" applyNumberFormat="1" applyFont="1" applyBorder="1" applyAlignment="1">
      <alignment horizontal="left"/>
    </xf>
    <xf numFmtId="14" fontId="110" fillId="0" borderId="1" xfId="0" applyNumberFormat="1" applyFont="1" applyBorder="1" applyAlignment="1">
      <alignment horizontal="left" wrapText="1"/>
    </xf>
    <xf numFmtId="14" fontId="110" fillId="0" borderId="1" xfId="0" applyNumberFormat="1" applyFont="1" applyBorder="1" applyAlignment="1">
      <alignment wrapText="1"/>
    </xf>
    <xf numFmtId="164" fontId="110" fillId="0" borderId="1" xfId="4" applyFont="1" applyFill="1" applyBorder="1" applyAlignment="1"/>
    <xf numFmtId="164" fontId="21" fillId="0" borderId="1" xfId="0" applyNumberFormat="1" applyFont="1" applyBorder="1"/>
    <xf numFmtId="4" fontId="85" fillId="0" borderId="1" xfId="0" applyNumberFormat="1" applyFont="1" applyBorder="1"/>
    <xf numFmtId="164" fontId="21" fillId="3" borderId="1" xfId="0" applyNumberFormat="1" applyFont="1" applyFill="1" applyBorder="1"/>
    <xf numFmtId="0" fontId="0" fillId="0" borderId="1" xfId="0" applyBorder="1" applyAlignment="1">
      <alignment horizontal="left"/>
    </xf>
    <xf numFmtId="14" fontId="116" fillId="3" borderId="1" xfId="0" applyNumberFormat="1" applyFont="1" applyFill="1" applyBorder="1" applyAlignment="1">
      <alignment horizontal="left"/>
    </xf>
    <xf numFmtId="4" fontId="0" fillId="0" borderId="1" xfId="0" applyNumberFormat="1" applyBorder="1"/>
    <xf numFmtId="4" fontId="0" fillId="0" borderId="6" xfId="0" applyNumberFormat="1" applyBorder="1"/>
    <xf numFmtId="0" fontId="20" fillId="0" borderId="2" xfId="0" applyFont="1" applyBorder="1"/>
    <xf numFmtId="0" fontId="20" fillId="0" borderId="2" xfId="0" applyFont="1" applyBorder="1" applyAlignment="1">
      <alignment wrapText="1"/>
    </xf>
    <xf numFmtId="0" fontId="0" fillId="0" borderId="2" xfId="0" applyBorder="1" applyAlignment="1">
      <alignment wrapText="1"/>
    </xf>
    <xf numFmtId="4" fontId="0" fillId="0" borderId="2" xfId="0" applyNumberFormat="1" applyBorder="1"/>
    <xf numFmtId="4" fontId="0" fillId="0" borderId="19" xfId="0" applyNumberFormat="1" applyBorder="1"/>
    <xf numFmtId="164" fontId="20" fillId="0" borderId="2" xfId="4" applyFont="1" applyBorder="1"/>
    <xf numFmtId="164" fontId="20" fillId="0" borderId="2" xfId="4" applyFont="1" applyFill="1" applyBorder="1"/>
    <xf numFmtId="0" fontId="0" fillId="0" borderId="1" xfId="0" applyBorder="1" applyAlignment="1">
      <alignment wrapText="1"/>
    </xf>
    <xf numFmtId="0" fontId="20" fillId="0" borderId="3" xfId="0" applyFont="1" applyBorder="1"/>
    <xf numFmtId="0" fontId="20" fillId="0" borderId="3" xfId="0" applyFont="1" applyBorder="1" applyAlignment="1">
      <alignment wrapText="1"/>
    </xf>
    <xf numFmtId="4" fontId="0" fillId="0" borderId="3" xfId="0" applyNumberFormat="1" applyBorder="1"/>
    <xf numFmtId="4" fontId="0" fillId="0" borderId="23" xfId="0" applyNumberFormat="1" applyBorder="1"/>
    <xf numFmtId="164" fontId="20" fillId="0" borderId="3" xfId="4" applyFont="1" applyBorder="1"/>
    <xf numFmtId="164" fontId="20" fillId="0" borderId="3" xfId="4" applyFont="1" applyFill="1" applyBorder="1"/>
    <xf numFmtId="14" fontId="116" fillId="0" borderId="1" xfId="0" applyNumberFormat="1" applyFont="1" applyBorder="1" applyAlignment="1">
      <alignment horizontal="left"/>
    </xf>
    <xf numFmtId="43" fontId="0" fillId="0" borderId="1" xfId="0" applyNumberFormat="1" applyBorder="1"/>
    <xf numFmtId="4" fontId="21" fillId="0" borderId="1" xfId="0" applyNumberFormat="1" applyFont="1" applyBorder="1"/>
    <xf numFmtId="164" fontId="21" fillId="7" borderId="1" xfId="0" applyNumberFormat="1" applyFont="1" applyFill="1" applyBorder="1"/>
    <xf numFmtId="4" fontId="21" fillId="7" borderId="1" xfId="0" applyNumberFormat="1" applyFont="1" applyFill="1" applyBorder="1"/>
    <xf numFmtId="0" fontId="117" fillId="0" borderId="0" xfId="0" applyFont="1"/>
    <xf numFmtId="0" fontId="56" fillId="0" borderId="0" xfId="0" applyFont="1"/>
    <xf numFmtId="43" fontId="56" fillId="0" borderId="0" xfId="1" applyFont="1"/>
    <xf numFmtId="0" fontId="118" fillId="0" borderId="0" xfId="0" applyFont="1" applyAlignment="1">
      <alignment horizontal="left"/>
    </xf>
    <xf numFmtId="0" fontId="118" fillId="0" borderId="0" xfId="0" applyFont="1"/>
    <xf numFmtId="43" fontId="119" fillId="0" borderId="0" xfId="1" applyFont="1"/>
    <xf numFmtId="43" fontId="120" fillId="6" borderId="1" xfId="1" applyFont="1" applyFill="1" applyBorder="1" applyAlignment="1">
      <alignment horizontal="center" vertical="center" wrapText="1"/>
    </xf>
    <xf numFmtId="0" fontId="121" fillId="7" borderId="1" xfId="0" applyFont="1" applyFill="1" applyBorder="1"/>
    <xf numFmtId="43" fontId="56" fillId="7" borderId="1" xfId="1" applyFont="1" applyFill="1" applyBorder="1"/>
    <xf numFmtId="43" fontId="121" fillId="0" borderId="0" xfId="1" applyFont="1"/>
    <xf numFmtId="0" fontId="121" fillId="0" borderId="0" xfId="0" applyFont="1"/>
    <xf numFmtId="0" fontId="121" fillId="0" borderId="1" xfId="0" applyFont="1" applyBorder="1"/>
    <xf numFmtId="43" fontId="56" fillId="0" borderId="1" xfId="1" applyFont="1" applyBorder="1"/>
    <xf numFmtId="0" fontId="56" fillId="0" borderId="1" xfId="0" applyFont="1" applyBorder="1"/>
    <xf numFmtId="0" fontId="56" fillId="0" borderId="1" xfId="0" applyFont="1" applyBorder="1" applyAlignment="1">
      <alignment horizontal="left"/>
    </xf>
    <xf numFmtId="1" fontId="56" fillId="3" borderId="1" xfId="0" applyNumberFormat="1" applyFont="1" applyFill="1" applyBorder="1" applyAlignment="1">
      <alignment horizontal="right"/>
    </xf>
    <xf numFmtId="0" fontId="56" fillId="3" borderId="1" xfId="0" applyFont="1" applyFill="1" applyBorder="1" applyAlignment="1">
      <alignment horizontal="left"/>
    </xf>
    <xf numFmtId="0" fontId="56" fillId="3" borderId="1" xfId="0" quotePrefix="1" applyFont="1" applyFill="1" applyBorder="1" applyAlignment="1">
      <alignment horizontal="left"/>
    </xf>
    <xf numFmtId="0" fontId="56" fillId="0" borderId="2" xfId="0" applyFont="1" applyBorder="1"/>
    <xf numFmtId="0" fontId="56" fillId="3" borderId="2" xfId="0" applyFont="1" applyFill="1" applyBorder="1"/>
    <xf numFmtId="0" fontId="56" fillId="0" borderId="1" xfId="0" applyFont="1" applyBorder="1" applyAlignment="1">
      <alignment horizontal="left" vertical="center"/>
    </xf>
    <xf numFmtId="164" fontId="56" fillId="0" borderId="1" xfId="4" applyFont="1" applyFill="1" applyBorder="1" applyAlignment="1">
      <alignment horizontal="left"/>
    </xf>
    <xf numFmtId="0" fontId="121" fillId="3" borderId="1" xfId="0" applyFont="1" applyFill="1" applyBorder="1"/>
    <xf numFmtId="43" fontId="121" fillId="0" borderId="1" xfId="1" applyFont="1" applyBorder="1"/>
    <xf numFmtId="43" fontId="121" fillId="3" borderId="1" xfId="1" applyFont="1" applyFill="1" applyBorder="1" applyAlignment="1">
      <alignment horizontal="right"/>
    </xf>
    <xf numFmtId="43" fontId="121" fillId="3" borderId="0" xfId="1" applyFont="1" applyFill="1"/>
    <xf numFmtId="0" fontId="121" fillId="3" borderId="0" xfId="0" applyFont="1" applyFill="1"/>
    <xf numFmtId="43" fontId="56" fillId="3" borderId="1" xfId="1" applyFont="1" applyFill="1" applyBorder="1" applyAlignment="1">
      <alignment horizontal="right"/>
    </xf>
    <xf numFmtId="43" fontId="56" fillId="3" borderId="1" xfId="1" applyFont="1" applyFill="1" applyBorder="1" applyAlignment="1"/>
    <xf numFmtId="43" fontId="121" fillId="7" borderId="1" xfId="1" applyFont="1" applyFill="1" applyBorder="1"/>
    <xf numFmtId="0" fontId="23" fillId="6" borderId="3" xfId="0" applyFont="1" applyFill="1" applyBorder="1" applyAlignment="1">
      <alignment horizontal="center" vertical="top" wrapText="1"/>
    </xf>
    <xf numFmtId="0" fontId="19" fillId="0" borderId="3" xfId="0" applyFont="1" applyBorder="1" applyAlignment="1">
      <alignment horizontal="center" vertical="top" wrapText="1"/>
    </xf>
    <xf numFmtId="0" fontId="58" fillId="0" borderId="3" xfId="0" applyFont="1" applyBorder="1" applyAlignment="1">
      <alignment horizontal="center" vertical="top" wrapText="1"/>
    </xf>
    <xf numFmtId="0" fontId="67" fillId="0" borderId="3" xfId="0" applyFont="1" applyBorder="1" applyAlignment="1">
      <alignment horizontal="center" vertical="top" wrapText="1"/>
    </xf>
    <xf numFmtId="0" fontId="68" fillId="13" borderId="1" xfId="0" applyFont="1" applyFill="1" applyBorder="1" applyAlignment="1">
      <alignment vertical="top"/>
    </xf>
    <xf numFmtId="0" fontId="68" fillId="0" borderId="1" xfId="0" applyFont="1" applyBorder="1" applyAlignment="1">
      <alignment vertical="top" wrapText="1"/>
    </xf>
    <xf numFmtId="14" fontId="68" fillId="0" borderId="1" xfId="0" applyNumberFormat="1" applyFont="1" applyBorder="1" applyAlignment="1">
      <alignment horizontal="center" vertical="top"/>
    </xf>
    <xf numFmtId="0" fontId="67" fillId="0" borderId="1" xfId="0" applyFont="1" applyBorder="1" applyAlignment="1">
      <alignment vertical="top"/>
    </xf>
    <xf numFmtId="14" fontId="67" fillId="0" borderId="1" xfId="0" applyNumberFormat="1" applyFont="1" applyBorder="1" applyAlignment="1">
      <alignment vertical="top"/>
    </xf>
    <xf numFmtId="0" fontId="68" fillId="12" borderId="1" xfId="0" applyFont="1" applyFill="1" applyBorder="1" applyAlignment="1">
      <alignment vertical="top"/>
    </xf>
    <xf numFmtId="0" fontId="68" fillId="12" borderId="1" xfId="0" applyFont="1" applyFill="1" applyBorder="1" applyAlignment="1">
      <alignment vertical="top" wrapText="1"/>
    </xf>
    <xf numFmtId="14" fontId="68" fillId="12" borderId="1" xfId="0" applyNumberFormat="1" applyFont="1" applyFill="1" applyBorder="1" applyAlignment="1">
      <alignment horizontal="center" vertical="top"/>
    </xf>
    <xf numFmtId="0" fontId="67" fillId="12" borderId="1" xfId="0" applyFont="1" applyFill="1" applyBorder="1" applyAlignment="1">
      <alignment vertical="top"/>
    </xf>
    <xf numFmtId="14" fontId="67" fillId="12" borderId="1" xfId="0" applyNumberFormat="1" applyFont="1" applyFill="1" applyBorder="1" applyAlignment="1">
      <alignment vertical="top"/>
    </xf>
    <xf numFmtId="0" fontId="124" fillId="0" borderId="0" xfId="0" applyFont="1"/>
    <xf numFmtId="0" fontId="67" fillId="0" borderId="1" xfId="0" applyFont="1" applyBorder="1" applyAlignment="1">
      <alignment vertical="top" wrapText="1"/>
    </xf>
    <xf numFmtId="0" fontId="68" fillId="0" borderId="1" xfId="0" applyFont="1" applyBorder="1" applyAlignment="1">
      <alignment vertical="top"/>
    </xf>
    <xf numFmtId="0" fontId="68" fillId="3" borderId="1" xfId="0" applyFont="1" applyFill="1" applyBorder="1" applyAlignment="1">
      <alignment vertical="top" wrapText="1"/>
    </xf>
    <xf numFmtId="0" fontId="124" fillId="0" borderId="1" xfId="0" applyFont="1" applyBorder="1"/>
    <xf numFmtId="0" fontId="68" fillId="4" borderId="1" xfId="0" applyFont="1" applyFill="1" applyBorder="1" applyAlignment="1">
      <alignment vertical="top" wrapText="1"/>
    </xf>
    <xf numFmtId="0" fontId="68" fillId="0" borderId="1" xfId="0" applyFont="1" applyBorder="1" applyAlignment="1">
      <alignment horizontal="center" vertical="top" wrapText="1"/>
    </xf>
    <xf numFmtId="0" fontId="124" fillId="0" borderId="1" xfId="0" applyFont="1" applyBorder="1" applyAlignment="1">
      <alignment horizontal="center" vertical="top"/>
    </xf>
    <xf numFmtId="0" fontId="124" fillId="0" borderId="1" xfId="0" applyFont="1" applyBorder="1" applyAlignment="1">
      <alignment vertical="top"/>
    </xf>
    <xf numFmtId="164" fontId="124" fillId="0" borderId="1" xfId="0" applyNumberFormat="1" applyFont="1" applyBorder="1" applyAlignment="1">
      <alignment vertical="top"/>
    </xf>
    <xf numFmtId="0" fontId="68" fillId="13" borderId="1" xfId="0" applyFont="1" applyFill="1" applyBorder="1" applyAlignment="1">
      <alignment horizontal="center" vertical="top" wrapText="1"/>
    </xf>
    <xf numFmtId="0" fontId="19" fillId="0" borderId="1" xfId="0" applyFont="1" applyBorder="1" applyAlignment="1">
      <alignment horizontal="center" vertical="top"/>
    </xf>
    <xf numFmtId="0" fontId="124" fillId="12" borderId="29" xfId="0" applyFont="1" applyFill="1" applyBorder="1"/>
    <xf numFmtId="164" fontId="124" fillId="12" borderId="29" xfId="0" applyNumberFormat="1" applyFont="1" applyFill="1" applyBorder="1"/>
    <xf numFmtId="0" fontId="31" fillId="0" borderId="0" xfId="0" applyFont="1" applyAlignment="1">
      <alignment horizontal="center"/>
    </xf>
    <xf numFmtId="0" fontId="76" fillId="3" borderId="1" xfId="0" applyFont="1" applyFill="1" applyBorder="1" applyAlignment="1">
      <alignment horizontal="center"/>
    </xf>
    <xf numFmtId="0" fontId="31" fillId="3" borderId="1" xfId="0" applyFont="1" applyFill="1" applyBorder="1" applyAlignment="1">
      <alignment horizontal="center"/>
    </xf>
    <xf numFmtId="0" fontId="77" fillId="3" borderId="1" xfId="0" applyFont="1" applyFill="1" applyBorder="1" applyAlignment="1">
      <alignment horizontal="center"/>
    </xf>
    <xf numFmtId="4" fontId="76" fillId="3" borderId="0" xfId="0" applyNumberFormat="1" applyFont="1" applyFill="1" applyAlignment="1">
      <alignment horizontal="left"/>
    </xf>
    <xf numFmtId="15" fontId="77" fillId="3" borderId="1" xfId="0" applyNumberFormat="1" applyFont="1" applyFill="1" applyBorder="1" applyAlignment="1">
      <alignment horizontal="center"/>
    </xf>
    <xf numFmtId="14" fontId="31" fillId="3" borderId="1" xfId="0" applyNumberFormat="1" applyFont="1" applyFill="1" applyBorder="1" applyAlignment="1">
      <alignment horizontal="center"/>
    </xf>
    <xf numFmtId="3" fontId="77" fillId="3" borderId="1" xfId="0" applyNumberFormat="1" applyFont="1" applyFill="1" applyBorder="1" applyAlignment="1">
      <alignment horizontal="center"/>
    </xf>
    <xf numFmtId="14" fontId="31" fillId="0" borderId="1" xfId="0" applyNumberFormat="1" applyFont="1" applyBorder="1" applyAlignment="1">
      <alignment horizontal="center"/>
    </xf>
    <xf numFmtId="0" fontId="31" fillId="0" borderId="1" xfId="0" applyFont="1" applyBorder="1" applyAlignment="1">
      <alignment horizontal="center"/>
    </xf>
    <xf numFmtId="0" fontId="77" fillId="0" borderId="1" xfId="0" applyFont="1" applyBorder="1" applyAlignment="1">
      <alignment horizontal="center"/>
    </xf>
    <xf numFmtId="0" fontId="31" fillId="0" borderId="2" xfId="0" applyFont="1" applyBorder="1" applyAlignment="1">
      <alignment horizontal="center"/>
    </xf>
    <xf numFmtId="14" fontId="31" fillId="3" borderId="1" xfId="0" applyNumberFormat="1" applyFont="1" applyFill="1" applyBorder="1" applyAlignment="1">
      <alignment horizontal="center" vertical="center"/>
    </xf>
    <xf numFmtId="0" fontId="76" fillId="3" borderId="3" xfId="0" applyFont="1" applyFill="1" applyBorder="1" applyAlignment="1">
      <alignment horizontal="center"/>
    </xf>
    <xf numFmtId="0" fontId="80" fillId="3" borderId="1" xfId="0" applyFont="1" applyFill="1" applyBorder="1" applyAlignment="1">
      <alignment horizontal="left"/>
    </xf>
    <xf numFmtId="164" fontId="80" fillId="3" borderId="1" xfId="4" applyFont="1" applyFill="1" applyBorder="1" applyAlignment="1">
      <alignment horizontal="left"/>
    </xf>
    <xf numFmtId="0" fontId="76" fillId="3" borderId="2" xfId="0" applyFont="1" applyFill="1" applyBorder="1" applyAlignment="1">
      <alignment horizontal="center"/>
    </xf>
    <xf numFmtId="0" fontId="6" fillId="7" borderId="3" xfId="0" applyFont="1" applyFill="1" applyBorder="1" applyAlignment="1">
      <alignment horizontal="center"/>
    </xf>
    <xf numFmtId="0" fontId="76" fillId="7" borderId="1" xfId="0" applyFont="1" applyFill="1" applyBorder="1" applyAlignment="1">
      <alignment horizontal="center"/>
    </xf>
    <xf numFmtId="43" fontId="76" fillId="7" borderId="1" xfId="0" applyNumberFormat="1" applyFont="1" applyFill="1" applyBorder="1" applyAlignment="1">
      <alignment horizontal="left"/>
    </xf>
    <xf numFmtId="0" fontId="66" fillId="0" borderId="4" xfId="0" applyFont="1" applyBorder="1" applyAlignment="1">
      <alignment horizontal="left"/>
    </xf>
    <xf numFmtId="0" fontId="31" fillId="3" borderId="1" xfId="0" applyFont="1" applyFill="1" applyBorder="1" applyAlignment="1">
      <alignment horizontal="center" vertical="center"/>
    </xf>
    <xf numFmtId="0" fontId="66" fillId="3" borderId="20" xfId="7" applyFont="1" applyFill="1" applyBorder="1" applyAlignment="1">
      <alignment horizontal="left" vertical="top" wrapText="1"/>
    </xf>
    <xf numFmtId="43" fontId="76" fillId="3" borderId="1" xfId="0" applyNumberFormat="1" applyFont="1" applyFill="1" applyBorder="1" applyAlignment="1">
      <alignment horizontal="right"/>
    </xf>
    <xf numFmtId="0" fontId="3" fillId="7" borderId="1" xfId="0" applyFont="1" applyFill="1" applyBorder="1" applyAlignment="1">
      <alignment horizontal="center"/>
    </xf>
    <xf numFmtId="0" fontId="6" fillId="7" borderId="1" xfId="0" applyFont="1" applyFill="1" applyBorder="1" applyAlignment="1">
      <alignment horizontal="center"/>
    </xf>
    <xf numFmtId="0" fontId="44" fillId="0" borderId="1" xfId="0" applyFont="1" applyBorder="1"/>
    <xf numFmtId="43" fontId="44" fillId="0" borderId="1" xfId="1" applyFont="1" applyBorder="1"/>
    <xf numFmtId="0" fontId="44" fillId="0" borderId="1" xfId="0" applyFont="1" applyBorder="1" applyAlignment="1">
      <alignment wrapText="1"/>
    </xf>
    <xf numFmtId="14" fontId="44" fillId="0" borderId="1" xfId="0" applyNumberFormat="1" applyFont="1" applyBorder="1" applyAlignment="1">
      <alignment horizontal="left"/>
    </xf>
    <xf numFmtId="43" fontId="44" fillId="8" borderId="1" xfId="0" applyNumberFormat="1" applyFont="1" applyFill="1" applyBorder="1"/>
    <xf numFmtId="0" fontId="44" fillId="0" borderId="0" xfId="0" applyFont="1"/>
    <xf numFmtId="0" fontId="44" fillId="0" borderId="1" xfId="0" applyFont="1" applyBorder="1" applyAlignment="1">
      <alignment vertical="center" wrapText="1"/>
    </xf>
    <xf numFmtId="164" fontId="44" fillId="0" borderId="1" xfId="4" applyFont="1" applyBorder="1"/>
    <xf numFmtId="0" fontId="44" fillId="0" borderId="1" xfId="0" applyFont="1" applyBorder="1" applyAlignment="1">
      <alignment vertical="center"/>
    </xf>
    <xf numFmtId="43" fontId="10" fillId="0" borderId="1" xfId="1" applyFont="1" applyBorder="1"/>
    <xf numFmtId="43" fontId="10" fillId="0" borderId="1" xfId="1" applyFont="1" applyBorder="1" applyAlignment="1">
      <alignment wrapText="1"/>
    </xf>
    <xf numFmtId="14" fontId="10" fillId="0" borderId="1" xfId="0" applyNumberFormat="1" applyFont="1" applyBorder="1" applyAlignment="1">
      <alignment horizontal="left"/>
    </xf>
    <xf numFmtId="43" fontId="20" fillId="0" borderId="1" xfId="1" applyFont="1" applyBorder="1"/>
    <xf numFmtId="43" fontId="20" fillId="8" borderId="1" xfId="0" applyNumberFormat="1" applyFont="1" applyFill="1" applyBorder="1"/>
    <xf numFmtId="43" fontId="21" fillId="0" borderId="1" xfId="0" applyNumberFormat="1" applyFont="1" applyBorder="1"/>
    <xf numFmtId="43" fontId="85" fillId="8" borderId="1" xfId="0" applyNumberFormat="1" applyFont="1" applyFill="1" applyBorder="1"/>
    <xf numFmtId="0" fontId="20" fillId="8" borderId="1" xfId="0" applyFont="1" applyFill="1" applyBorder="1"/>
    <xf numFmtId="43" fontId="21" fillId="0" borderId="1" xfId="1" applyFont="1" applyBorder="1"/>
    <xf numFmtId="43" fontId="21" fillId="7" borderId="1" xfId="0" applyNumberFormat="1" applyFont="1" applyFill="1" applyBorder="1"/>
    <xf numFmtId="43" fontId="104" fillId="7" borderId="1" xfId="1" applyFont="1" applyFill="1" applyBorder="1"/>
    <xf numFmtId="0" fontId="70" fillId="3" borderId="1" xfId="0" applyFont="1" applyFill="1" applyBorder="1"/>
    <xf numFmtId="164" fontId="3" fillId="0" borderId="0" xfId="0" applyNumberFormat="1" applyFont="1" applyAlignment="1">
      <alignment vertical="center"/>
    </xf>
    <xf numFmtId="4" fontId="81" fillId="3" borderId="1" xfId="0" applyNumberFormat="1" applyFont="1" applyFill="1" applyBorder="1" applyAlignment="1">
      <alignment horizontal="right"/>
    </xf>
    <xf numFmtId="0" fontId="127" fillId="0" borderId="0" xfId="0" applyFont="1"/>
    <xf numFmtId="0" fontId="89" fillId="0" borderId="0" xfId="0" applyFont="1"/>
    <xf numFmtId="0" fontId="89" fillId="0" borderId="0" xfId="0" applyFont="1" applyAlignment="1">
      <alignment horizontal="center" vertical="center"/>
    </xf>
    <xf numFmtId="164" fontId="89" fillId="0" borderId="0" xfId="4" applyFont="1"/>
    <xf numFmtId="164" fontId="89" fillId="0" borderId="1" xfId="4" applyFont="1" applyFill="1" applyBorder="1"/>
    <xf numFmtId="0" fontId="41" fillId="0" borderId="0" xfId="0" applyFont="1" applyAlignment="1">
      <alignment horizontal="left"/>
    </xf>
    <xf numFmtId="0" fontId="41" fillId="0" borderId="0" xfId="0" applyFont="1"/>
    <xf numFmtId="0" fontId="41" fillId="0" borderId="0" xfId="0" applyFont="1" applyAlignment="1">
      <alignment horizontal="center" vertical="center"/>
    </xf>
    <xf numFmtId="2" fontId="128" fillId="0" borderId="0" xfId="4" applyNumberFormat="1" applyFont="1"/>
    <xf numFmtId="0" fontId="128" fillId="0" borderId="0" xfId="0" applyFont="1"/>
    <xf numFmtId="0" fontId="127" fillId="0" borderId="1" xfId="0" applyFont="1" applyBorder="1" applyAlignment="1">
      <alignment horizontal="center" vertical="center" wrapText="1"/>
    </xf>
    <xf numFmtId="0" fontId="127" fillId="6" borderId="1" xfId="0" applyFont="1" applyFill="1" applyBorder="1" applyAlignment="1">
      <alignment horizontal="center" vertical="center" wrapText="1"/>
    </xf>
    <xf numFmtId="164" fontId="127" fillId="6" borderId="1" xfId="4" applyFont="1" applyFill="1" applyBorder="1" applyAlignment="1">
      <alignment horizontal="center" vertical="center" wrapText="1"/>
    </xf>
    <xf numFmtId="0" fontId="91" fillId="7" borderId="1" xfId="0" applyFont="1" applyFill="1" applyBorder="1"/>
    <xf numFmtId="0" fontId="91" fillId="7" borderId="1" xfId="0" applyFont="1" applyFill="1" applyBorder="1" applyAlignment="1">
      <alignment horizontal="center" vertical="center"/>
    </xf>
    <xf numFmtId="0" fontId="91" fillId="0" borderId="1" xfId="0" applyFont="1" applyBorder="1"/>
    <xf numFmtId="164" fontId="91" fillId="7" borderId="1" xfId="4" applyFont="1" applyFill="1" applyBorder="1"/>
    <xf numFmtId="0" fontId="91" fillId="0" borderId="0" xfId="0" applyFont="1"/>
    <xf numFmtId="43" fontId="129" fillId="0" borderId="1" xfId="5" applyFont="1" applyFill="1" applyBorder="1" applyAlignment="1">
      <alignment vertical="top"/>
    </xf>
    <xf numFmtId="0" fontId="89" fillId="0" borderId="1" xfId="0" applyFont="1" applyBorder="1"/>
    <xf numFmtId="0" fontId="129" fillId="0" borderId="1" xfId="0" applyFont="1" applyBorder="1" applyAlignment="1">
      <alignment horizontal="left" wrapText="1"/>
    </xf>
    <xf numFmtId="0" fontId="89" fillId="0" borderId="1" xfId="0" applyFont="1" applyBorder="1" applyAlignment="1">
      <alignment horizontal="center" vertical="center"/>
    </xf>
    <xf numFmtId="0" fontId="89" fillId="0" borderId="1" xfId="0" applyFont="1" applyBorder="1" applyAlignment="1">
      <alignment horizontal="center"/>
    </xf>
    <xf numFmtId="0" fontId="89" fillId="0" borderId="1" xfId="0" applyFont="1" applyBorder="1" applyAlignment="1">
      <alignment horizontal="left" vertical="center" wrapText="1"/>
    </xf>
    <xf numFmtId="164" fontId="89" fillId="8" borderId="1" xfId="0" applyNumberFormat="1" applyFont="1" applyFill="1" applyBorder="1"/>
    <xf numFmtId="164" fontId="89" fillId="0" borderId="0" xfId="4" applyFont="1" applyFill="1"/>
    <xf numFmtId="164" fontId="89" fillId="0" borderId="1" xfId="0" applyNumberFormat="1" applyFont="1" applyBorder="1"/>
    <xf numFmtId="0" fontId="89" fillId="0" borderId="1" xfId="0" applyFont="1" applyBorder="1" applyAlignment="1">
      <alignment horizontal="center" wrapText="1"/>
    </xf>
    <xf numFmtId="164" fontId="128" fillId="0" borderId="0" xfId="4" applyFont="1" applyFill="1"/>
    <xf numFmtId="4" fontId="129" fillId="0" borderId="1" xfId="7" applyNumberFormat="1" applyFont="1" applyBorder="1" applyAlignment="1">
      <alignment horizontal="left" vertical="center" wrapText="1"/>
    </xf>
    <xf numFmtId="164" fontId="129" fillId="0" borderId="1" xfId="4" applyFont="1" applyBorder="1"/>
    <xf numFmtId="0" fontId="129" fillId="0" borderId="1" xfId="0" applyFont="1" applyBorder="1" applyAlignment="1">
      <alignment wrapText="1"/>
    </xf>
    <xf numFmtId="0" fontId="129" fillId="0" borderId="1" xfId="0" applyFont="1" applyBorder="1" applyAlignment="1">
      <alignment horizontal="left" vertical="center" wrapText="1"/>
    </xf>
    <xf numFmtId="0" fontId="129" fillId="0" borderId="1" xfId="0" applyFont="1" applyBorder="1" applyAlignment="1">
      <alignment horizontal="center"/>
    </xf>
    <xf numFmtId="0" fontId="89" fillId="0" borderId="1" xfId="0" applyFont="1" applyBorder="1" applyAlignment="1">
      <alignment vertical="top"/>
    </xf>
    <xf numFmtId="0" fontId="90" fillId="4" borderId="1" xfId="0" applyFont="1" applyFill="1" applyBorder="1" applyAlignment="1">
      <alignment vertical="top"/>
    </xf>
    <xf numFmtId="0" fontId="89" fillId="0" borderId="1" xfId="0" applyFont="1" applyBorder="1" applyAlignment="1">
      <alignment horizontal="center" vertical="top"/>
    </xf>
    <xf numFmtId="0" fontId="89" fillId="0" borderId="1" xfId="0" applyFont="1" applyBorder="1" applyAlignment="1">
      <alignment vertical="top" wrapText="1"/>
    </xf>
    <xf numFmtId="164" fontId="89" fillId="0" borderId="1" xfId="4" applyFont="1" applyFill="1" applyBorder="1" applyAlignment="1">
      <alignment vertical="top"/>
    </xf>
    <xf numFmtId="164" fontId="89" fillId="0" borderId="1" xfId="4" applyFont="1" applyBorder="1" applyAlignment="1">
      <alignment vertical="top"/>
    </xf>
    <xf numFmtId="43" fontId="90" fillId="4" borderId="1" xfId="5" applyFont="1" applyFill="1" applyBorder="1" applyAlignment="1">
      <alignment horizontal="right" vertical="top"/>
    </xf>
    <xf numFmtId="164" fontId="89" fillId="8" borderId="1" xfId="0" applyNumberFormat="1" applyFont="1" applyFill="1" applyBorder="1" applyAlignment="1">
      <alignment vertical="top"/>
    </xf>
    <xf numFmtId="164" fontId="89" fillId="0" borderId="0" xfId="4" applyFont="1" applyFill="1" applyAlignment="1">
      <alignment vertical="top"/>
    </xf>
    <xf numFmtId="164" fontId="89" fillId="0" borderId="0" xfId="4" applyFont="1" applyAlignment="1">
      <alignment vertical="top"/>
    </xf>
    <xf numFmtId="0" fontId="89" fillId="0" borderId="0" xfId="0" applyFont="1" applyAlignment="1">
      <alignment vertical="top"/>
    </xf>
    <xf numFmtId="164" fontId="91" fillId="0" borderId="1" xfId="0" applyNumberFormat="1" applyFont="1" applyBorder="1"/>
    <xf numFmtId="164" fontId="91" fillId="8" borderId="1" xfId="0" applyNumberFormat="1" applyFont="1" applyFill="1" applyBorder="1"/>
    <xf numFmtId="164" fontId="91" fillId="0" borderId="0" xfId="0" applyNumberFormat="1" applyFont="1"/>
    <xf numFmtId="0" fontId="129" fillId="0" borderId="1" xfId="0" applyFont="1" applyBorder="1" applyAlignment="1">
      <alignment horizontal="center" vertical="center"/>
    </xf>
    <xf numFmtId="164" fontId="89" fillId="0" borderId="1" xfId="4" applyFont="1" applyBorder="1" applyAlignment="1">
      <alignment wrapText="1"/>
    </xf>
    <xf numFmtId="164" fontId="129" fillId="0" borderId="1" xfId="4" applyFont="1" applyBorder="1" applyAlignment="1">
      <alignment wrapText="1"/>
    </xf>
    <xf numFmtId="164" fontId="129" fillId="0" borderId="1" xfId="4" applyFont="1" applyFill="1" applyBorder="1" applyAlignment="1"/>
    <xf numFmtId="0" fontId="129" fillId="0" borderId="0" xfId="0" applyFont="1"/>
    <xf numFmtId="164" fontId="129" fillId="0" borderId="1" xfId="4" applyFont="1" applyFill="1" applyBorder="1"/>
    <xf numFmtId="0" fontId="129" fillId="0" borderId="1" xfId="0" quotePrefix="1" applyFont="1" applyBorder="1" applyAlignment="1">
      <alignment horizontal="center"/>
    </xf>
    <xf numFmtId="0" fontId="129" fillId="0" borderId="1" xfId="0" applyFont="1" applyBorder="1" applyAlignment="1">
      <alignment horizontal="center" vertical="top"/>
    </xf>
    <xf numFmtId="164" fontId="89" fillId="0" borderId="1" xfId="4" applyFont="1" applyBorder="1" applyAlignment="1">
      <alignment vertical="top" wrapText="1"/>
    </xf>
    <xf numFmtId="0" fontId="89" fillId="0" borderId="1" xfId="0" applyFont="1" applyBorder="1" applyAlignment="1">
      <alignment vertical="center" wrapText="1"/>
    </xf>
    <xf numFmtId="0" fontId="89" fillId="0" borderId="1" xfId="0" applyFont="1" applyBorder="1" applyAlignment="1">
      <alignment horizontal="left" vertical="top" wrapText="1"/>
    </xf>
    <xf numFmtId="0" fontId="89" fillId="0" borderId="6" xfId="0" applyFont="1" applyBorder="1" applyAlignment="1">
      <alignment vertical="top" wrapText="1"/>
    </xf>
    <xf numFmtId="0" fontId="91" fillId="0" borderId="1" xfId="0" applyFont="1" applyBorder="1" applyAlignment="1">
      <alignment horizontal="left" wrapText="1"/>
    </xf>
    <xf numFmtId="164" fontId="91" fillId="0" borderId="1" xfId="4" applyFont="1" applyBorder="1"/>
    <xf numFmtId="164" fontId="91" fillId="0" borderId="1" xfId="4" applyFont="1" applyFill="1" applyBorder="1"/>
    <xf numFmtId="164" fontId="89" fillId="0" borderId="0" xfId="0" applyNumberFormat="1" applyFont="1"/>
    <xf numFmtId="0" fontId="71" fillId="3" borderId="1" xfId="0" applyFont="1" applyFill="1" applyBorder="1"/>
    <xf numFmtId="0" fontId="71" fillId="3" borderId="1" xfId="0" applyFont="1" applyFill="1" applyBorder="1" applyAlignment="1">
      <alignment vertical="center"/>
    </xf>
    <xf numFmtId="0" fontId="70" fillId="3" borderId="1" xfId="0" applyFont="1" applyFill="1" applyBorder="1" applyAlignment="1">
      <alignment horizontal="center" vertical="center" wrapText="1"/>
    </xf>
    <xf numFmtId="0" fontId="70" fillId="3" borderId="1" xfId="0" applyFont="1" applyFill="1" applyBorder="1" applyAlignment="1">
      <alignment horizontal="right" vertical="center" wrapText="1"/>
    </xf>
    <xf numFmtId="0" fontId="71" fillId="3" borderId="1" xfId="0" applyFont="1" applyFill="1" applyBorder="1" applyAlignment="1">
      <alignment wrapText="1"/>
    </xf>
    <xf numFmtId="43" fontId="71" fillId="3" borderId="1" xfId="8" applyNumberFormat="1" applyFont="1" applyFill="1" applyBorder="1" applyAlignment="1"/>
    <xf numFmtId="164" fontId="71" fillId="3" borderId="1" xfId="8" applyFont="1" applyFill="1" applyBorder="1" applyAlignment="1"/>
    <xf numFmtId="43" fontId="71" fillId="3" borderId="1" xfId="0" applyNumberFormat="1" applyFont="1" applyFill="1" applyBorder="1" applyAlignment="1">
      <alignment vertical="center"/>
    </xf>
    <xf numFmtId="4" fontId="71" fillId="3" borderId="1" xfId="0" applyNumberFormat="1" applyFont="1" applyFill="1" applyBorder="1"/>
    <xf numFmtId="0" fontId="71" fillId="3" borderId="1" xfId="0" applyFont="1" applyFill="1" applyBorder="1" applyAlignment="1">
      <alignment horizontal="right"/>
    </xf>
    <xf numFmtId="0" fontId="73" fillId="3" borderId="1" xfId="0" applyFont="1" applyFill="1" applyBorder="1" applyAlignment="1">
      <alignment wrapText="1"/>
    </xf>
    <xf numFmtId="43" fontId="71" fillId="3" borderId="1" xfId="0" applyNumberFormat="1" applyFont="1" applyFill="1" applyBorder="1"/>
    <xf numFmtId="43" fontId="73" fillId="3" borderId="1" xfId="1" applyFont="1" applyFill="1" applyBorder="1" applyAlignment="1">
      <alignment horizontal="center" wrapText="1"/>
    </xf>
    <xf numFmtId="0" fontId="131" fillId="3" borderId="1" xfId="0" applyFont="1" applyFill="1" applyBorder="1" applyAlignment="1">
      <alignment wrapText="1"/>
    </xf>
    <xf numFmtId="43" fontId="131" fillId="3" borderId="1" xfId="8" applyNumberFormat="1" applyFont="1" applyFill="1" applyBorder="1" applyAlignment="1"/>
    <xf numFmtId="43" fontId="132" fillId="3" borderId="1" xfId="0" applyNumberFormat="1" applyFont="1" applyFill="1" applyBorder="1"/>
    <xf numFmtId="0" fontId="32" fillId="3" borderId="1" xfId="0" applyFont="1" applyFill="1" applyBorder="1" applyAlignment="1">
      <alignment horizontal="center" wrapText="1"/>
    </xf>
    <xf numFmtId="0" fontId="33" fillId="0" borderId="1" xfId="0" applyFont="1" applyBorder="1"/>
    <xf numFmtId="43" fontId="34" fillId="3" borderId="1" xfId="1" applyFont="1" applyFill="1" applyBorder="1" applyAlignment="1">
      <alignment horizontal="center" wrapText="1"/>
    </xf>
    <xf numFmtId="14" fontId="35" fillId="0" borderId="1" xfId="0" applyNumberFormat="1" applyFont="1" applyBorder="1" applyAlignment="1">
      <alignment horizontal="right"/>
    </xf>
    <xf numFmtId="0" fontId="35" fillId="0" borderId="1" xfId="0" applyFont="1" applyBorder="1"/>
    <xf numFmtId="43" fontId="32" fillId="3" borderId="1" xfId="1" applyFont="1" applyFill="1" applyBorder="1" applyAlignment="1">
      <alignment horizontal="center" wrapText="1"/>
    </xf>
    <xf numFmtId="0" fontId="36" fillId="0" borderId="0" xfId="0" applyFont="1"/>
    <xf numFmtId="14" fontId="35" fillId="0" borderId="1" xfId="0" applyNumberFormat="1" applyFont="1" applyBorder="1" applyAlignment="1">
      <alignment horizontal="right" wrapText="1"/>
    </xf>
    <xf numFmtId="0" fontId="36" fillId="0" borderId="0" xfId="0" applyFont="1" applyAlignment="1">
      <alignment wrapText="1"/>
    </xf>
    <xf numFmtId="0" fontId="35" fillId="0" borderId="1" xfId="0" applyFont="1" applyBorder="1" applyAlignment="1">
      <alignment horizontal="right" wrapText="1"/>
    </xf>
    <xf numFmtId="0" fontId="33" fillId="4" borderId="1" xfId="0" applyFont="1" applyFill="1" applyBorder="1"/>
    <xf numFmtId="43" fontId="35" fillId="0" borderId="1" xfId="1" applyFont="1" applyBorder="1" applyAlignment="1">
      <alignment wrapText="1"/>
    </xf>
    <xf numFmtId="0" fontId="33" fillId="4" borderId="4" xfId="0" applyFont="1" applyFill="1" applyBorder="1"/>
    <xf numFmtId="0" fontId="33" fillId="4" borderId="14" xfId="0" applyFont="1" applyFill="1" applyBorder="1" applyAlignment="1">
      <alignment vertical="top"/>
    </xf>
    <xf numFmtId="0" fontId="33" fillId="4" borderId="1" xfId="0" applyFont="1" applyFill="1" applyBorder="1" applyAlignment="1">
      <alignment vertical="top"/>
    </xf>
    <xf numFmtId="1" fontId="34" fillId="3" borderId="1" xfId="1" applyNumberFormat="1" applyFont="1" applyFill="1" applyBorder="1" applyAlignment="1">
      <alignment horizontal="center" wrapText="1"/>
    </xf>
    <xf numFmtId="15" fontId="35" fillId="0" borderId="1" xfId="0" applyNumberFormat="1" applyFont="1" applyBorder="1" applyAlignment="1">
      <alignment wrapText="1"/>
    </xf>
    <xf numFmtId="43" fontId="35" fillId="0" borderId="6" xfId="1" applyFont="1" applyBorder="1" applyAlignment="1">
      <alignment wrapText="1"/>
    </xf>
    <xf numFmtId="43" fontId="32" fillId="3" borderId="1" xfId="1" applyFont="1" applyFill="1" applyBorder="1" applyAlignment="1">
      <alignment wrapText="1"/>
    </xf>
    <xf numFmtId="0" fontId="17" fillId="3" borderId="14" xfId="0" applyFont="1" applyFill="1" applyBorder="1" applyAlignment="1">
      <alignment vertical="top"/>
    </xf>
    <xf numFmtId="0" fontId="33" fillId="4" borderId="5" xfId="0" applyFont="1" applyFill="1" applyBorder="1" applyAlignment="1">
      <alignment vertical="top"/>
    </xf>
    <xf numFmtId="15" fontId="35" fillId="0" borderId="1" xfId="0" applyNumberFormat="1" applyFont="1" applyBorder="1" applyAlignment="1">
      <alignment horizontal="right" wrapText="1"/>
    </xf>
    <xf numFmtId="0" fontId="33" fillId="0" borderId="15" xfId="0" applyFont="1" applyBorder="1" applyAlignment="1">
      <alignment vertical="top"/>
    </xf>
    <xf numFmtId="0" fontId="33" fillId="0" borderId="1" xfId="0" applyFont="1" applyBorder="1" applyAlignment="1">
      <alignment vertical="top"/>
    </xf>
    <xf numFmtId="0" fontId="33" fillId="4" borderId="16" xfId="0" applyFont="1" applyFill="1" applyBorder="1" applyAlignment="1">
      <alignment vertical="top"/>
    </xf>
    <xf numFmtId="0" fontId="33" fillId="4" borderId="15" xfId="0" applyFont="1" applyFill="1" applyBorder="1" applyAlignment="1">
      <alignment vertical="top"/>
    </xf>
    <xf numFmtId="0" fontId="17" fillId="3" borderId="15" xfId="0" applyFont="1" applyFill="1" applyBorder="1" applyAlignment="1">
      <alignment vertical="top"/>
    </xf>
    <xf numFmtId="0" fontId="33" fillId="4" borderId="17" xfId="0" applyFont="1" applyFill="1" applyBorder="1" applyAlignment="1">
      <alignment vertical="top"/>
    </xf>
    <xf numFmtId="0" fontId="33" fillId="4" borderId="2" xfId="0" applyFont="1" applyFill="1" applyBorder="1" applyAlignment="1">
      <alignment vertical="top"/>
    </xf>
    <xf numFmtId="1" fontId="34" fillId="3" borderId="2" xfId="1" applyNumberFormat="1" applyFont="1" applyFill="1" applyBorder="1" applyAlignment="1">
      <alignment horizontal="center" wrapText="1"/>
    </xf>
    <xf numFmtId="15" fontId="35" fillId="0" borderId="2" xfId="0" applyNumberFormat="1" applyFont="1" applyBorder="1" applyAlignment="1">
      <alignment wrapText="1"/>
    </xf>
    <xf numFmtId="0" fontId="33" fillId="4" borderId="18" xfId="0" applyFont="1" applyFill="1" applyBorder="1" applyAlignment="1">
      <alignment vertical="top"/>
    </xf>
    <xf numFmtId="43" fontId="35" fillId="0" borderId="19" xfId="1" applyFont="1" applyBorder="1" applyAlignment="1">
      <alignment wrapText="1"/>
    </xf>
    <xf numFmtId="43" fontId="32" fillId="3" borderId="2" xfId="1" applyFont="1" applyFill="1" applyBorder="1" applyAlignment="1">
      <alignment wrapText="1"/>
    </xf>
    <xf numFmtId="0" fontId="33" fillId="4" borderId="4" xfId="0" applyFont="1" applyFill="1" applyBorder="1" applyAlignment="1">
      <alignment vertical="top"/>
    </xf>
    <xf numFmtId="0" fontId="33" fillId="4" borderId="20" xfId="0" applyFont="1" applyFill="1" applyBorder="1" applyAlignment="1">
      <alignment vertical="top"/>
    </xf>
    <xf numFmtId="15" fontId="35" fillId="3" borderId="1" xfId="0" applyNumberFormat="1" applyFont="1" applyFill="1" applyBorder="1" applyAlignment="1">
      <alignment wrapText="1"/>
    </xf>
    <xf numFmtId="43" fontId="35" fillId="3" borderId="1" xfId="1" applyFont="1" applyFill="1" applyBorder="1" applyAlignment="1">
      <alignment wrapText="1"/>
    </xf>
    <xf numFmtId="0" fontId="36" fillId="3" borderId="0" xfId="0" applyFont="1" applyFill="1" applyAlignment="1">
      <alignment wrapText="1"/>
    </xf>
    <xf numFmtId="1" fontId="34" fillId="0" borderId="1" xfId="1" applyNumberFormat="1" applyFont="1" applyFill="1" applyBorder="1" applyAlignment="1">
      <alignment horizontal="center" wrapText="1"/>
    </xf>
    <xf numFmtId="15" fontId="35" fillId="0" borderId="1" xfId="0" applyNumberFormat="1" applyFont="1" applyBorder="1"/>
    <xf numFmtId="0" fontId="34" fillId="3" borderId="1" xfId="1" applyNumberFormat="1" applyFont="1" applyFill="1" applyBorder="1" applyAlignment="1">
      <alignment horizontal="center" wrapText="1"/>
    </xf>
    <xf numFmtId="14" fontId="35" fillId="0" borderId="1" xfId="1" applyNumberFormat="1" applyFont="1" applyBorder="1" applyAlignment="1">
      <alignment wrapText="1"/>
    </xf>
    <xf numFmtId="0" fontId="33" fillId="3" borderId="4" xfId="0" applyFont="1" applyFill="1" applyBorder="1" applyAlignment="1">
      <alignment vertical="top"/>
    </xf>
    <xf numFmtId="0" fontId="17" fillId="3" borderId="20" xfId="0" applyFont="1" applyFill="1" applyBorder="1" applyAlignment="1">
      <alignment vertical="top"/>
    </xf>
    <xf numFmtId="0" fontId="113" fillId="0" borderId="1" xfId="0" applyFont="1" applyBorder="1" applyAlignment="1">
      <alignment horizontal="left"/>
    </xf>
    <xf numFmtId="0" fontId="113" fillId="0" borderId="1" xfId="0" applyFont="1" applyBorder="1"/>
    <xf numFmtId="43" fontId="113" fillId="0" borderId="1" xfId="0" applyNumberFormat="1" applyFont="1" applyBorder="1"/>
    <xf numFmtId="0" fontId="113" fillId="0" borderId="0" xfId="0" applyFont="1"/>
    <xf numFmtId="43" fontId="121" fillId="0" borderId="0" xfId="0" applyNumberFormat="1" applyFont="1"/>
    <xf numFmtId="43" fontId="121" fillId="3" borderId="1" xfId="1" applyFont="1" applyFill="1" applyBorder="1"/>
    <xf numFmtId="0" fontId="21" fillId="0" borderId="1" xfId="0" applyFont="1" applyBorder="1" applyAlignment="1">
      <alignment vertical="top" wrapText="1"/>
    </xf>
    <xf numFmtId="43" fontId="0" fillId="0" borderId="0" xfId="0" applyNumberFormat="1"/>
    <xf numFmtId="43" fontId="108" fillId="0" borderId="0" xfId="1" applyFont="1" applyFill="1" applyAlignment="1">
      <alignment vertical="top"/>
    </xf>
    <xf numFmtId="0" fontId="85" fillId="0" borderId="1" xfId="0" applyFont="1" applyBorder="1" applyAlignment="1">
      <alignment horizontal="center" vertical="top" wrapText="1"/>
    </xf>
    <xf numFmtId="43" fontId="40" fillId="0" borderId="1" xfId="1" applyFont="1" applyFill="1" applyBorder="1" applyAlignment="1">
      <alignment horizontal="center" vertical="top" wrapText="1"/>
    </xf>
    <xf numFmtId="0" fontId="40" fillId="0" borderId="1" xfId="0" applyFont="1" applyBorder="1" applyAlignment="1">
      <alignment horizontal="center" vertical="top" wrapText="1"/>
    </xf>
    <xf numFmtId="0" fontId="20" fillId="0" borderId="1" xfId="0" applyFont="1" applyBorder="1" applyAlignment="1">
      <alignment horizontal="center" vertical="top"/>
    </xf>
    <xf numFmtId="41" fontId="14" fillId="0" borderId="1" xfId="0" quotePrefix="1" applyNumberFormat="1" applyFont="1" applyBorder="1" applyAlignment="1">
      <alignment horizontal="left" vertical="top" wrapText="1"/>
    </xf>
    <xf numFmtId="14" fontId="14" fillId="0" borderId="1" xfId="0" applyNumberFormat="1" applyFont="1" applyBorder="1" applyAlignment="1">
      <alignment horizontal="left" vertical="top" wrapText="1"/>
    </xf>
    <xf numFmtId="41" fontId="14" fillId="0" borderId="1" xfId="0" quotePrefix="1" applyNumberFormat="1" applyFont="1" applyBorder="1" applyAlignment="1">
      <alignment horizontal="left" vertical="top"/>
    </xf>
    <xf numFmtId="164" fontId="14" fillId="0" borderId="1" xfId="4" applyFont="1" applyFill="1" applyBorder="1" applyAlignment="1">
      <alignment vertical="top"/>
    </xf>
    <xf numFmtId="43" fontId="30" fillId="0" borderId="0" xfId="0" applyNumberFormat="1" applyFont="1" applyAlignment="1">
      <alignment vertical="top"/>
    </xf>
    <xf numFmtId="0" fontId="14" fillId="0" borderId="1" xfId="0" applyFont="1" applyBorder="1" applyAlignment="1">
      <alignment horizontal="left" vertical="top" wrapText="1"/>
    </xf>
    <xf numFmtId="43" fontId="111" fillId="0" borderId="1" xfId="1" applyFont="1" applyFill="1" applyBorder="1" applyAlignment="1">
      <alignment vertical="top" wrapText="1"/>
    </xf>
    <xf numFmtId="14" fontId="10" fillId="0" borderId="1" xfId="0" applyNumberFormat="1" applyFont="1" applyBorder="1" applyAlignment="1">
      <alignment horizontal="left" vertical="top"/>
    </xf>
    <xf numFmtId="0" fontId="10" fillId="0" borderId="1" xfId="0" applyFont="1" applyBorder="1" applyAlignment="1">
      <alignment horizontal="left" vertical="top"/>
    </xf>
    <xf numFmtId="43" fontId="10" fillId="0" borderId="1" xfId="1" applyFont="1" applyFill="1" applyBorder="1" applyAlignment="1">
      <alignment horizontal="left" vertical="top"/>
    </xf>
    <xf numFmtId="43" fontId="10" fillId="0" borderId="1" xfId="1" applyFont="1" applyFill="1" applyBorder="1" applyAlignment="1">
      <alignment horizontal="right" vertical="top"/>
    </xf>
    <xf numFmtId="164" fontId="111" fillId="0" borderId="1" xfId="4" applyFont="1" applyFill="1" applyBorder="1" applyAlignment="1">
      <alignment horizontal="left" vertical="top" wrapText="1"/>
    </xf>
    <xf numFmtId="164" fontId="14" fillId="0" borderId="1" xfId="4" applyFont="1" applyFill="1" applyBorder="1" applyAlignment="1">
      <alignment horizontal="left" vertical="top"/>
    </xf>
    <xf numFmtId="14" fontId="10" fillId="0" borderId="1" xfId="0" applyNumberFormat="1" applyFont="1" applyBorder="1" applyAlignment="1">
      <alignment vertical="top"/>
    </xf>
    <xf numFmtId="0" fontId="10" fillId="0" borderId="1" xfId="0" applyFont="1" applyBorder="1" applyAlignment="1">
      <alignment vertical="top"/>
    </xf>
    <xf numFmtId="164" fontId="10" fillId="0" borderId="1" xfId="6" applyNumberFormat="1" applyFont="1" applyFill="1" applyBorder="1" applyAlignment="1">
      <alignment horizontal="right" vertical="top"/>
    </xf>
    <xf numFmtId="164" fontId="10" fillId="0" borderId="1" xfId="6" applyNumberFormat="1" applyFont="1" applyFill="1" applyBorder="1" applyAlignment="1">
      <alignment horizontal="left" vertical="top"/>
    </xf>
    <xf numFmtId="164" fontId="111" fillId="0" borderId="1" xfId="4" applyFont="1" applyFill="1" applyBorder="1" applyAlignment="1">
      <alignment vertical="top" wrapText="1"/>
    </xf>
    <xf numFmtId="0" fontId="111" fillId="0" borderId="1" xfId="0" applyFont="1" applyBorder="1" applyAlignment="1">
      <alignment vertical="top"/>
    </xf>
    <xf numFmtId="0" fontId="14" fillId="0" borderId="1" xfId="0" applyFont="1" applyBorder="1" applyAlignment="1">
      <alignment horizontal="left" vertical="top"/>
    </xf>
    <xf numFmtId="164" fontId="10" fillId="0" borderId="6" xfId="6" applyNumberFormat="1" applyFont="1" applyFill="1" applyBorder="1" applyAlignment="1">
      <alignment horizontal="left" vertical="top"/>
    </xf>
    <xf numFmtId="14" fontId="10" fillId="0" borderId="0" xfId="0" applyNumberFormat="1" applyFont="1" applyAlignment="1">
      <alignment horizontal="left" vertical="top"/>
    </xf>
    <xf numFmtId="0" fontId="0" fillId="0" borderId="1" xfId="0" applyBorder="1" applyAlignment="1">
      <alignment vertical="top" wrapText="1"/>
    </xf>
    <xf numFmtId="0" fontId="0" fillId="0" borderId="1" xfId="0" applyBorder="1" applyAlignment="1">
      <alignment vertical="top"/>
    </xf>
    <xf numFmtId="43" fontId="112" fillId="0" borderId="1" xfId="1" applyFont="1" applyFill="1" applyBorder="1"/>
    <xf numFmtId="0" fontId="0" fillId="0" borderId="1" xfId="0" applyBorder="1" applyAlignment="1">
      <alignment horizontal="center" vertical="top"/>
    </xf>
    <xf numFmtId="43" fontId="20" fillId="0" borderId="1" xfId="1" applyFont="1" applyFill="1" applyBorder="1" applyAlignment="1">
      <alignment vertical="top"/>
    </xf>
    <xf numFmtId="0" fontId="18" fillId="0" borderId="1" xfId="0" applyFont="1" applyBorder="1" applyAlignment="1">
      <alignment vertical="top" wrapText="1"/>
    </xf>
    <xf numFmtId="164" fontId="126" fillId="0" borderId="1" xfId="4" applyFont="1" applyFill="1" applyBorder="1" applyAlignment="1">
      <alignment horizontal="left" vertical="top" wrapText="1"/>
    </xf>
    <xf numFmtId="0" fontId="69" fillId="0" borderId="1" xfId="0" applyFont="1" applyBorder="1" applyAlignment="1">
      <alignment vertical="top" wrapText="1"/>
    </xf>
    <xf numFmtId="0" fontId="114" fillId="0" borderId="1" xfId="0" applyFont="1" applyBorder="1"/>
    <xf numFmtId="43" fontId="114" fillId="0" borderId="1" xfId="1" applyFont="1" applyFill="1" applyBorder="1"/>
    <xf numFmtId="164" fontId="21" fillId="0" borderId="1" xfId="0" applyNumberFormat="1" applyFont="1" applyBorder="1" applyAlignment="1">
      <alignment vertical="top"/>
    </xf>
    <xf numFmtId="0" fontId="85" fillId="0" borderId="1" xfId="0" applyFont="1" applyBorder="1" applyAlignment="1">
      <alignment vertical="top"/>
    </xf>
    <xf numFmtId="0" fontId="18" fillId="0" borderId="1" xfId="0" applyFont="1" applyBorder="1" applyAlignment="1">
      <alignment horizontal="center" vertical="top"/>
    </xf>
    <xf numFmtId="0" fontId="18" fillId="0" borderId="1" xfId="0" quotePrefix="1" applyFont="1" applyBorder="1" applyAlignment="1">
      <alignment horizontal="center" vertical="top"/>
    </xf>
    <xf numFmtId="164" fontId="14" fillId="0" borderId="1" xfId="4" applyFont="1" applyFill="1" applyBorder="1" applyAlignment="1">
      <alignment vertical="top" wrapText="1"/>
    </xf>
    <xf numFmtId="43" fontId="113" fillId="0" borderId="1" xfId="1" applyFont="1" applyFill="1" applyBorder="1" applyAlignment="1">
      <alignment vertical="top"/>
    </xf>
    <xf numFmtId="43" fontId="113" fillId="0" borderId="1" xfId="0" applyNumberFormat="1" applyFont="1" applyBorder="1" applyAlignment="1">
      <alignment vertical="top"/>
    </xf>
    <xf numFmtId="43" fontId="21" fillId="0" borderId="1" xfId="0" applyNumberFormat="1" applyFont="1" applyBorder="1" applyAlignment="1">
      <alignment vertical="top"/>
    </xf>
    <xf numFmtId="0" fontId="133" fillId="0" borderId="0" xfId="0" applyFont="1" applyAlignment="1">
      <alignment vertical="top"/>
    </xf>
    <xf numFmtId="0" fontId="83" fillId="18" borderId="1" xfId="0" applyFont="1" applyFill="1" applyBorder="1"/>
    <xf numFmtId="0" fontId="83" fillId="18" borderId="1" xfId="0" applyFont="1" applyFill="1" applyBorder="1" applyAlignment="1">
      <alignment horizontal="center" vertical="top" wrapText="1"/>
    </xf>
    <xf numFmtId="164" fontId="83" fillId="18" borderId="1" xfId="0" applyNumberFormat="1" applyFont="1" applyFill="1" applyBorder="1"/>
    <xf numFmtId="0" fontId="85" fillId="0" borderId="1" xfId="0" applyFont="1" applyBorder="1" applyAlignment="1">
      <alignment vertical="top" wrapText="1"/>
    </xf>
    <xf numFmtId="0" fontId="39" fillId="0" borderId="0" xfId="0" applyFont="1" applyAlignment="1">
      <alignment vertical="top"/>
    </xf>
    <xf numFmtId="0" fontId="69" fillId="0" borderId="1" xfId="0" quotePrefix="1" applyFont="1" applyBorder="1" applyAlignment="1">
      <alignment horizontal="left" vertical="top" wrapText="1"/>
    </xf>
    <xf numFmtId="14" fontId="105" fillId="0" borderId="1" xfId="0" applyNumberFormat="1" applyFont="1" applyBorder="1" applyAlignment="1">
      <alignment horizontal="left" wrapText="1"/>
    </xf>
    <xf numFmtId="164" fontId="71" fillId="3" borderId="1" xfId="8" applyFont="1" applyFill="1" applyBorder="1" applyAlignment="1">
      <alignment horizontal="center" vertical="center"/>
    </xf>
    <xf numFmtId="0" fontId="70" fillId="8" borderId="1" xfId="0" applyFont="1" applyFill="1" applyBorder="1"/>
    <xf numFmtId="0" fontId="71" fillId="8" borderId="1" xfId="0" applyFont="1" applyFill="1" applyBorder="1"/>
    <xf numFmtId="0" fontId="71" fillId="8" borderId="1" xfId="0" applyFont="1" applyFill="1" applyBorder="1" applyAlignment="1">
      <alignment vertical="center"/>
    </xf>
    <xf numFmtId="0" fontId="70" fillId="8" borderId="1" xfId="0" applyFont="1" applyFill="1" applyBorder="1" applyAlignment="1">
      <alignment horizontal="center" vertical="center" wrapText="1"/>
    </xf>
    <xf numFmtId="0" fontId="70" fillId="8" borderId="1" xfId="0" applyFont="1" applyFill="1" applyBorder="1" applyAlignment="1">
      <alignment horizontal="right" vertical="center" wrapText="1"/>
    </xf>
    <xf numFmtId="0" fontId="71" fillId="8" borderId="1" xfId="0" applyFont="1" applyFill="1" applyBorder="1" applyAlignment="1">
      <alignment wrapText="1"/>
    </xf>
    <xf numFmtId="43" fontId="71" fillId="8" borderId="1" xfId="8" applyNumberFormat="1" applyFont="1" applyFill="1" applyBorder="1" applyAlignment="1"/>
    <xf numFmtId="164" fontId="71" fillId="8" borderId="1" xfId="8" applyFont="1" applyFill="1" applyBorder="1" applyAlignment="1"/>
    <xf numFmtId="43" fontId="71" fillId="8" borderId="1" xfId="0" applyNumberFormat="1" applyFont="1" applyFill="1" applyBorder="1"/>
    <xf numFmtId="4" fontId="71" fillId="8" borderId="1" xfId="0" applyNumberFormat="1" applyFont="1" applyFill="1" applyBorder="1"/>
    <xf numFmtId="43" fontId="71" fillId="8" borderId="1" xfId="0" applyNumberFormat="1" applyFont="1" applyFill="1" applyBorder="1" applyAlignment="1">
      <alignment vertical="center"/>
    </xf>
    <xf numFmtId="0" fontId="71" fillId="8" borderId="1" xfId="0" applyFont="1" applyFill="1" applyBorder="1" applyAlignment="1">
      <alignment horizontal="right"/>
    </xf>
    <xf numFmtId="0" fontId="73" fillId="8" borderId="1" xfId="0" applyFont="1" applyFill="1" applyBorder="1" applyAlignment="1">
      <alignment wrapText="1"/>
    </xf>
    <xf numFmtId="43" fontId="71" fillId="8" borderId="1" xfId="1" applyFont="1" applyFill="1" applyBorder="1"/>
    <xf numFmtId="0" fontId="73" fillId="8" borderId="1" xfId="0" applyFont="1" applyFill="1" applyBorder="1" applyAlignment="1">
      <alignment horizontal="right"/>
    </xf>
    <xf numFmtId="0" fontId="73" fillId="8" borderId="1" xfId="0" applyFont="1" applyFill="1" applyBorder="1"/>
    <xf numFmtId="0" fontId="131" fillId="8" borderId="1" xfId="0" applyFont="1" applyFill="1" applyBorder="1" applyAlignment="1">
      <alignment wrapText="1"/>
    </xf>
    <xf numFmtId="43" fontId="131" fillId="8" borderId="1" xfId="8" applyNumberFormat="1" applyFont="1" applyFill="1" applyBorder="1" applyAlignment="1"/>
    <xf numFmtId="43" fontId="71" fillId="3" borderId="1" xfId="8" applyNumberFormat="1" applyFont="1" applyFill="1" applyBorder="1" applyAlignment="1">
      <alignment horizontal="center"/>
    </xf>
    <xf numFmtId="164" fontId="71" fillId="3" borderId="1" xfId="0" applyNumberFormat="1" applyFont="1" applyFill="1" applyBorder="1"/>
    <xf numFmtId="164" fontId="134" fillId="3" borderId="1" xfId="0" applyNumberFormat="1" applyFont="1" applyFill="1" applyBorder="1"/>
    <xf numFmtId="43" fontId="131" fillId="3" borderId="1" xfId="0" applyNumberFormat="1" applyFont="1" applyFill="1" applyBorder="1" applyAlignment="1">
      <alignment horizontal="right"/>
    </xf>
    <xf numFmtId="0" fontId="71" fillId="3" borderId="1" xfId="0" applyFont="1" applyFill="1" applyBorder="1" applyAlignment="1">
      <alignment horizontal="center"/>
    </xf>
    <xf numFmtId="0" fontId="1" fillId="0" borderId="0" xfId="0" applyFont="1"/>
    <xf numFmtId="0" fontId="109" fillId="16" borderId="1" xfId="11" applyFont="1" applyFill="1" applyBorder="1" applyAlignment="1">
      <alignment horizontal="center" vertical="center" wrapText="1"/>
    </xf>
    <xf numFmtId="0" fontId="130" fillId="17" borderId="1" xfId="11" applyFont="1" applyFill="1" applyBorder="1"/>
    <xf numFmtId="0" fontId="130" fillId="17" borderId="1" xfId="11" applyFont="1" applyFill="1" applyBorder="1" applyAlignment="1">
      <alignment wrapText="1"/>
    </xf>
    <xf numFmtId="0" fontId="69" fillId="17" borderId="1" xfId="11" applyFont="1" applyFill="1" applyBorder="1"/>
    <xf numFmtId="0" fontId="69" fillId="17" borderId="1" xfId="11" applyFont="1" applyFill="1" applyBorder="1" applyAlignment="1">
      <alignment wrapText="1"/>
    </xf>
    <xf numFmtId="164" fontId="69" fillId="17" borderId="1" xfId="4" applyFont="1" applyFill="1" applyBorder="1"/>
    <xf numFmtId="0" fontId="130" fillId="0" borderId="1" xfId="11" applyFont="1" applyBorder="1"/>
    <xf numFmtId="0" fontId="130" fillId="0" borderId="1" xfId="11" applyFont="1" applyBorder="1" applyAlignment="1">
      <alignment wrapText="1"/>
    </xf>
    <xf numFmtId="164" fontId="130" fillId="0" borderId="1" xfId="11" applyNumberFormat="1" applyFont="1" applyBorder="1"/>
    <xf numFmtId="164" fontId="130" fillId="8" borderId="1" xfId="4" applyFont="1" applyFill="1" applyBorder="1"/>
    <xf numFmtId="0" fontId="110" fillId="0" borderId="1" xfId="11" applyFont="1" applyBorder="1" applyAlignment="1">
      <alignment wrapText="1"/>
    </xf>
    <xf numFmtId="0" fontId="110" fillId="0" borderId="1" xfId="11" applyFont="1" applyBorder="1"/>
    <xf numFmtId="0" fontId="18" fillId="0" borderId="1" xfId="11" applyFont="1" applyBorder="1"/>
    <xf numFmtId="164" fontId="110" fillId="0" borderId="1" xfId="11" applyNumberFormat="1" applyFont="1" applyBorder="1"/>
    <xf numFmtId="0" fontId="1" fillId="0" borderId="0" xfId="0" applyFont="1" applyAlignment="1">
      <alignment wrapText="1"/>
    </xf>
    <xf numFmtId="0" fontId="71" fillId="3" borderId="0" xfId="0" applyFont="1" applyFill="1"/>
    <xf numFmtId="43" fontId="71" fillId="3" borderId="0" xfId="1" applyFont="1" applyFill="1"/>
    <xf numFmtId="43" fontId="71" fillId="3" borderId="0" xfId="0" applyNumberFormat="1" applyFont="1" applyFill="1"/>
    <xf numFmtId="0" fontId="103" fillId="12" borderId="1" xfId="0" applyFont="1" applyFill="1" applyBorder="1"/>
    <xf numFmtId="0" fontId="89" fillId="12" borderId="1" xfId="0" applyFont="1" applyFill="1" applyBorder="1"/>
    <xf numFmtId="0" fontId="89" fillId="12" borderId="1" xfId="0" applyFont="1" applyFill="1" applyBorder="1" applyAlignment="1">
      <alignment vertical="top"/>
    </xf>
    <xf numFmtId="0" fontId="91" fillId="12" borderId="1" xfId="0" applyFont="1" applyFill="1" applyBorder="1"/>
    <xf numFmtId="0" fontId="89" fillId="12" borderId="1" xfId="0" applyFont="1" applyFill="1" applyBorder="1" applyAlignment="1">
      <alignment wrapText="1"/>
    </xf>
    <xf numFmtId="0" fontId="129" fillId="12" borderId="1" xfId="0" applyFont="1" applyFill="1" applyBorder="1" applyAlignment="1">
      <alignment wrapText="1"/>
    </xf>
    <xf numFmtId="0" fontId="89" fillId="12" borderId="1" xfId="0" applyFont="1" applyFill="1" applyBorder="1" applyAlignment="1">
      <alignment vertical="top" wrapText="1"/>
    </xf>
    <xf numFmtId="0" fontId="56" fillId="12" borderId="1" xfId="0" applyFont="1" applyFill="1" applyBorder="1"/>
    <xf numFmtId="0" fontId="121" fillId="12" borderId="1" xfId="0" applyFont="1" applyFill="1" applyBorder="1"/>
    <xf numFmtId="0" fontId="56" fillId="12" borderId="1" xfId="0" applyFont="1" applyFill="1" applyBorder="1" applyAlignment="1">
      <alignment horizontal="left" vertical="center"/>
    </xf>
    <xf numFmtId="0" fontId="120" fillId="12" borderId="1" xfId="0" applyFont="1" applyFill="1" applyBorder="1" applyAlignment="1">
      <alignment vertical="top" wrapText="1"/>
    </xf>
    <xf numFmtId="0" fontId="120" fillId="12" borderId="27" xfId="0" applyFont="1" applyFill="1" applyBorder="1" applyAlignment="1">
      <alignment vertical="top" wrapText="1"/>
    </xf>
    <xf numFmtId="0" fontId="120" fillId="12" borderId="20" xfId="0" applyFont="1" applyFill="1" applyBorder="1" applyAlignment="1">
      <alignment vertical="top" wrapText="1"/>
    </xf>
    <xf numFmtId="0" fontId="130" fillId="12" borderId="1" xfId="11" applyFont="1" applyFill="1" applyBorder="1"/>
    <xf numFmtId="0" fontId="69" fillId="12" borderId="1" xfId="11" applyFont="1" applyFill="1" applyBorder="1"/>
    <xf numFmtId="0" fontId="110" fillId="12" borderId="1" xfId="11" applyFont="1" applyFill="1" applyBorder="1"/>
    <xf numFmtId="164" fontId="71" fillId="3" borderId="0" xfId="0" applyNumberFormat="1" applyFont="1" applyFill="1"/>
    <xf numFmtId="0" fontId="71" fillId="0" borderId="1" xfId="0" applyFont="1" applyBorder="1" applyAlignment="1">
      <alignment horizontal="right"/>
    </xf>
    <xf numFmtId="0" fontId="71" fillId="0" borderId="1" xfId="0" applyFont="1" applyBorder="1" applyAlignment="1">
      <alignment wrapText="1"/>
    </xf>
    <xf numFmtId="43" fontId="71" fillId="0" borderId="1" xfId="8" applyNumberFormat="1" applyFont="1" applyFill="1" applyBorder="1" applyAlignment="1"/>
    <xf numFmtId="164" fontId="71" fillId="0" borderId="1" xfId="8" applyFont="1" applyFill="1" applyBorder="1" applyAlignment="1"/>
    <xf numFmtId="43" fontId="71" fillId="0" borderId="1" xfId="0" applyNumberFormat="1" applyFont="1" applyBorder="1" applyAlignment="1">
      <alignment vertical="center"/>
    </xf>
    <xf numFmtId="43" fontId="71" fillId="0" borderId="0" xfId="1" applyFont="1" applyFill="1"/>
    <xf numFmtId="164" fontId="71" fillId="0" borderId="0" xfId="0" applyNumberFormat="1" applyFont="1"/>
    <xf numFmtId="0" fontId="71" fillId="0" borderId="0" xfId="0" applyFont="1"/>
    <xf numFmtId="4" fontId="71" fillId="0" borderId="1" xfId="0" applyNumberFormat="1" applyFont="1" applyBorder="1"/>
    <xf numFmtId="164" fontId="71" fillId="8" borderId="1" xfId="0" applyNumberFormat="1" applyFont="1" applyFill="1" applyBorder="1"/>
    <xf numFmtId="43" fontId="73" fillId="0" borderId="1" xfId="0" applyNumberFormat="1" applyFont="1" applyBorder="1"/>
    <xf numFmtId="43" fontId="71" fillId="0" borderId="1" xfId="0" applyNumberFormat="1" applyFont="1" applyBorder="1"/>
    <xf numFmtId="43" fontId="73" fillId="0" borderId="1" xfId="1" applyFont="1" applyFill="1" applyBorder="1" applyAlignment="1">
      <alignment horizontal="center" wrapText="1"/>
    </xf>
    <xf numFmtId="43" fontId="73" fillId="0" borderId="1" xfId="8" applyNumberFormat="1" applyFont="1" applyFill="1" applyBorder="1" applyAlignment="1"/>
    <xf numFmtId="164" fontId="73" fillId="0" borderId="1" xfId="8" applyFont="1" applyFill="1" applyBorder="1" applyAlignment="1"/>
    <xf numFmtId="43" fontId="73" fillId="0" borderId="1" xfId="0" applyNumberFormat="1" applyFont="1" applyBorder="1" applyAlignment="1">
      <alignment vertical="center"/>
    </xf>
    <xf numFmtId="0" fontId="71" fillId="0" borderId="1" xfId="0" applyFont="1" applyBorder="1"/>
    <xf numFmtId="164" fontId="29" fillId="0" borderId="1" xfId="4" applyFont="1" applyBorder="1" applyAlignment="1">
      <alignment horizontal="justify" vertical="center"/>
    </xf>
    <xf numFmtId="164" fontId="27" fillId="0" borderId="35" xfId="4" applyFont="1" applyBorder="1" applyAlignment="1">
      <alignment horizontal="justify" vertical="center" wrapText="1"/>
    </xf>
    <xf numFmtId="0" fontId="28" fillId="0" borderId="34" xfId="0" applyFont="1" applyBorder="1" applyAlignment="1">
      <alignment horizontal="justify" vertical="center" wrapText="1"/>
    </xf>
    <xf numFmtId="0" fontId="27" fillId="0" borderId="40" xfId="0" applyFont="1" applyBorder="1" applyAlignment="1">
      <alignment horizontal="justify" vertical="center" wrapText="1"/>
    </xf>
    <xf numFmtId="164" fontId="27" fillId="0" borderId="3" xfId="4" applyFont="1" applyBorder="1" applyAlignment="1">
      <alignment horizontal="justify" vertical="center" wrapText="1"/>
    </xf>
    <xf numFmtId="164" fontId="27" fillId="0" borderId="39" xfId="4" applyFont="1" applyBorder="1" applyAlignment="1">
      <alignment horizontal="justify" vertical="center" wrapText="1"/>
    </xf>
    <xf numFmtId="164" fontId="27" fillId="0" borderId="37" xfId="4" applyFont="1" applyBorder="1" applyAlignment="1">
      <alignment horizontal="justify" vertical="center" wrapText="1"/>
    </xf>
    <xf numFmtId="0" fontId="26" fillId="0" borderId="36" xfId="0" applyFont="1" applyBorder="1" applyAlignment="1">
      <alignment vertical="center" wrapText="1"/>
    </xf>
    <xf numFmtId="164" fontId="26" fillId="0" borderId="38" xfId="4" applyFont="1" applyFill="1" applyBorder="1" applyAlignment="1">
      <alignment vertical="center" wrapText="1"/>
    </xf>
    <xf numFmtId="0" fontId="88" fillId="0" borderId="0" xfId="0" applyFont="1"/>
    <xf numFmtId="0" fontId="138" fillId="0" borderId="0" xfId="0" applyFont="1" applyAlignment="1">
      <alignment horizontal="left"/>
    </xf>
    <xf numFmtId="0" fontId="138" fillId="0" borderId="0" xfId="0" applyFont="1"/>
    <xf numFmtId="0" fontId="88" fillId="6" borderId="1" xfId="0" applyFont="1" applyFill="1" applyBorder="1" applyAlignment="1">
      <alignment horizontal="center" vertical="center" wrapText="1"/>
    </xf>
    <xf numFmtId="0" fontId="92" fillId="0" borderId="1" xfId="0" applyFont="1" applyBorder="1" applyAlignment="1">
      <alignment vertical="top" wrapText="1"/>
    </xf>
    <xf numFmtId="164" fontId="92" fillId="0" borderId="1" xfId="4" quotePrefix="1" applyFont="1" applyBorder="1" applyAlignment="1">
      <alignment horizontal="right" vertical="top"/>
    </xf>
    <xf numFmtId="14" fontId="93" fillId="3" borderId="1" xfId="0" applyNumberFormat="1" applyFont="1" applyFill="1" applyBorder="1" applyAlignment="1">
      <alignment horizontal="right" vertical="top"/>
    </xf>
    <xf numFmtId="164" fontId="92" fillId="0" borderId="1" xfId="4" applyFont="1" applyBorder="1" applyAlignment="1">
      <alignment vertical="top"/>
    </xf>
    <xf numFmtId="164" fontId="92" fillId="8" borderId="1" xfId="4" applyFont="1" applyFill="1" applyBorder="1" applyAlignment="1">
      <alignment vertical="top"/>
    </xf>
    <xf numFmtId="0" fontId="92" fillId="0" borderId="1" xfId="4" applyNumberFormat="1" applyFont="1" applyBorder="1" applyAlignment="1">
      <alignment horizontal="right" vertical="top"/>
    </xf>
    <xf numFmtId="14" fontId="92" fillId="0" borderId="1" xfId="0" applyNumberFormat="1" applyFont="1" applyBorder="1" applyAlignment="1">
      <alignment horizontal="right" vertical="top"/>
    </xf>
    <xf numFmtId="0" fontId="92" fillId="0" borderId="1" xfId="0" quotePrefix="1" applyFont="1" applyBorder="1" applyAlignment="1">
      <alignment horizontal="right" vertical="top"/>
    </xf>
    <xf numFmtId="14" fontId="92" fillId="0" borderId="1" xfId="0" applyNumberFormat="1" applyFont="1" applyBorder="1" applyAlignment="1">
      <alignment vertical="top"/>
    </xf>
    <xf numFmtId="0" fontId="93" fillId="0" borderId="1" xfId="0" applyFont="1" applyBorder="1" applyAlignment="1">
      <alignment vertical="top"/>
    </xf>
    <xf numFmtId="14" fontId="93" fillId="0" borderId="1" xfId="0" applyNumberFormat="1" applyFont="1" applyBorder="1" applyAlignment="1">
      <alignment vertical="top"/>
    </xf>
    <xf numFmtId="164" fontId="93" fillId="0" borderId="1" xfId="4" applyFont="1" applyBorder="1" applyAlignment="1">
      <alignment vertical="top"/>
    </xf>
    <xf numFmtId="164" fontId="93" fillId="8" borderId="1" xfId="4" applyFont="1" applyFill="1" applyBorder="1" applyAlignment="1">
      <alignment vertical="top"/>
    </xf>
    <xf numFmtId="0" fontId="93" fillId="0" borderId="0" xfId="0" applyFont="1" applyAlignment="1">
      <alignment vertical="top"/>
    </xf>
    <xf numFmtId="0" fontId="93" fillId="0" borderId="1" xfId="0" quotePrefix="1" applyFont="1" applyBorder="1" applyAlignment="1">
      <alignment horizontal="right" vertical="top"/>
    </xf>
    <xf numFmtId="0" fontId="92" fillId="0" borderId="1" xfId="0" applyFont="1" applyBorder="1"/>
    <xf numFmtId="14" fontId="92" fillId="0" borderId="1" xfId="0" applyNumberFormat="1" applyFont="1" applyBorder="1"/>
    <xf numFmtId="0" fontId="93" fillId="4" borderId="1" xfId="0" applyFont="1" applyFill="1" applyBorder="1" applyAlignment="1">
      <alignment vertical="top"/>
    </xf>
    <xf numFmtId="164" fontId="92" fillId="0" borderId="1" xfId="4" applyFont="1" applyBorder="1"/>
    <xf numFmtId="0" fontId="93" fillId="0" borderId="1" xfId="0" applyFont="1" applyBorder="1"/>
    <xf numFmtId="0" fontId="93" fillId="0" borderId="1" xfId="0" applyFont="1" applyBorder="1" applyAlignment="1">
      <alignment horizontal="right" vertical="top"/>
    </xf>
    <xf numFmtId="14" fontId="93" fillId="0" borderId="1" xfId="0" applyNumberFormat="1" applyFont="1" applyBorder="1"/>
    <xf numFmtId="164" fontId="93" fillId="0" borderId="1" xfId="4" applyFont="1" applyBorder="1"/>
    <xf numFmtId="0" fontId="93" fillId="0" borderId="0" xfId="0" applyFont="1"/>
    <xf numFmtId="164" fontId="85" fillId="0" borderId="1" xfId="4" applyFont="1" applyBorder="1"/>
    <xf numFmtId="43" fontId="85" fillId="7" borderId="1" xfId="0" applyNumberFormat="1" applyFont="1" applyFill="1" applyBorder="1"/>
    <xf numFmtId="14" fontId="93" fillId="0" borderId="1" xfId="0" applyNumberFormat="1" applyFont="1" applyBorder="1" applyAlignment="1">
      <alignment horizontal="right" vertical="top"/>
    </xf>
    <xf numFmtId="164" fontId="92" fillId="8" borderId="1" xfId="4" applyFont="1" applyFill="1" applyBorder="1"/>
    <xf numFmtId="164" fontId="85" fillId="7" borderId="1" xfId="4" applyFont="1" applyFill="1" applyBorder="1"/>
    <xf numFmtId="0" fontId="93" fillId="0" borderId="41" xfId="0" applyFont="1" applyBorder="1"/>
    <xf numFmtId="0" fontId="93" fillId="0" borderId="41" xfId="0" applyFont="1" applyBorder="1" applyAlignment="1">
      <alignment horizontal="left"/>
    </xf>
    <xf numFmtId="0" fontId="140" fillId="0" borderId="0" xfId="0" applyFont="1"/>
    <xf numFmtId="0" fontId="93" fillId="0" borderId="0" xfId="0" applyFont="1" applyAlignment="1">
      <alignment horizontal="left"/>
    </xf>
    <xf numFmtId="0" fontId="141" fillId="0" borderId="0" xfId="0" applyFont="1" applyAlignment="1">
      <alignment horizontal="left"/>
    </xf>
    <xf numFmtId="164" fontId="142" fillId="0" borderId="0" xfId="4" applyFont="1"/>
    <xf numFmtId="164" fontId="142" fillId="0" borderId="0" xfId="4" applyFont="1" applyBorder="1"/>
    <xf numFmtId="0" fontId="142" fillId="0" borderId="0" xfId="0" applyFont="1"/>
    <xf numFmtId="164" fontId="144" fillId="0" borderId="1" xfId="4" applyFont="1" applyBorder="1" applyAlignment="1">
      <alignment horizontal="justify" vertical="center" wrapText="1"/>
    </xf>
    <xf numFmtId="0" fontId="144" fillId="0" borderId="1" xfId="0" applyFont="1" applyBorder="1" applyAlignment="1">
      <alignment horizontal="justify" vertical="center" wrapText="1"/>
    </xf>
    <xf numFmtId="0" fontId="145" fillId="0" borderId="1" xfId="0" applyFont="1" applyBorder="1" applyAlignment="1">
      <alignment horizontal="justify" vertical="center" wrapText="1"/>
    </xf>
    <xf numFmtId="164" fontId="146" fillId="0" borderId="1" xfId="4" applyFont="1" applyBorder="1" applyAlignment="1">
      <alignment horizontal="justify" vertical="center"/>
    </xf>
    <xf numFmtId="0" fontId="144" fillId="0" borderId="1" xfId="0" applyFont="1" applyBorder="1" applyAlignment="1">
      <alignment horizontal="justify" vertical="center"/>
    </xf>
    <xf numFmtId="164" fontId="144" fillId="0" borderId="1" xfId="4" applyFont="1" applyBorder="1" applyAlignment="1">
      <alignment horizontal="justify" vertical="center"/>
    </xf>
    <xf numFmtId="9" fontId="144" fillId="0" borderId="1" xfId="3" applyFont="1" applyBorder="1" applyAlignment="1">
      <alignment horizontal="justify" vertical="center"/>
    </xf>
    <xf numFmtId="9" fontId="142" fillId="0" borderId="0" xfId="3" applyFont="1"/>
    <xf numFmtId="0" fontId="29" fillId="0" borderId="0" xfId="0" applyFont="1" applyAlignment="1">
      <alignment horizontal="justify" vertical="center"/>
    </xf>
    <xf numFmtId="164" fontId="22" fillId="0" borderId="0" xfId="4" applyFont="1"/>
    <xf numFmtId="0" fontId="147" fillId="0" borderId="0" xfId="0" applyFont="1" applyAlignment="1">
      <alignment horizontal="left"/>
    </xf>
    <xf numFmtId="164" fontId="22" fillId="0" borderId="0" xfId="4" applyFont="1" applyBorder="1"/>
    <xf numFmtId="164" fontId="27" fillId="0" borderId="12" xfId="4" applyFont="1" applyBorder="1" applyAlignment="1">
      <alignment horizontal="right" vertical="center" wrapText="1"/>
    </xf>
    <xf numFmtId="0" fontId="29" fillId="0" borderId="11" xfId="0" applyFont="1" applyBorder="1" applyAlignment="1">
      <alignment horizontal="justify" vertical="center" wrapText="1"/>
    </xf>
    <xf numFmtId="164" fontId="29" fillId="0" borderId="12" xfId="4" applyFont="1" applyBorder="1" applyAlignment="1">
      <alignment horizontal="justify" vertical="center" wrapText="1"/>
    </xf>
    <xf numFmtId="170" fontId="27" fillId="0" borderId="12" xfId="3" applyNumberFormat="1" applyFont="1" applyBorder="1" applyAlignment="1">
      <alignment horizontal="right" vertical="center"/>
    </xf>
    <xf numFmtId="9" fontId="27" fillId="0" borderId="12" xfId="3" applyFont="1" applyBorder="1" applyAlignment="1">
      <alignment horizontal="right" vertical="center"/>
    </xf>
    <xf numFmtId="164" fontId="144" fillId="0" borderId="12" xfId="4" applyFont="1" applyBorder="1" applyAlignment="1">
      <alignment horizontal="justify" vertical="center"/>
    </xf>
    <xf numFmtId="164" fontId="146" fillId="0" borderId="12" xfId="4" applyFont="1" applyBorder="1" applyAlignment="1">
      <alignment horizontal="justify" vertical="center" wrapText="1"/>
    </xf>
    <xf numFmtId="164" fontId="148" fillId="0" borderId="12" xfId="4" applyFont="1" applyBorder="1" applyAlignment="1">
      <alignment horizontal="justify" vertical="center" wrapText="1"/>
    </xf>
    <xf numFmtId="4" fontId="149" fillId="0" borderId="1" xfId="0" applyNumberFormat="1" applyFont="1" applyBorder="1" applyAlignment="1">
      <alignment horizontal="right"/>
    </xf>
    <xf numFmtId="164" fontId="150" fillId="3" borderId="12" xfId="4" applyFont="1" applyFill="1" applyBorder="1" applyAlignment="1">
      <alignment horizontal="justify" vertical="center"/>
    </xf>
    <xf numFmtId="0" fontId="153" fillId="0" borderId="1" xfId="0" applyFont="1" applyBorder="1"/>
    <xf numFmtId="43" fontId="153" fillId="0" borderId="1" xfId="1" applyFont="1" applyBorder="1"/>
    <xf numFmtId="0" fontId="154" fillId="0" borderId="1" xfId="0" applyFont="1" applyBorder="1" applyAlignment="1">
      <alignment vertical="top" wrapText="1"/>
    </xf>
    <xf numFmtId="43" fontId="42" fillId="0" borderId="1" xfId="1" applyFont="1" applyBorder="1" applyAlignment="1">
      <alignment vertical="top"/>
    </xf>
    <xf numFmtId="0" fontId="153" fillId="0" borderId="1" xfId="0" applyFont="1" applyBorder="1" applyAlignment="1">
      <alignment vertical="top"/>
    </xf>
    <xf numFmtId="43" fontId="153" fillId="0" borderId="1" xfId="0" applyNumberFormat="1" applyFont="1" applyBorder="1"/>
    <xf numFmtId="0" fontId="18" fillId="0" borderId="0" xfId="0" applyFont="1" applyAlignment="1">
      <alignment vertical="top"/>
    </xf>
    <xf numFmtId="0" fontId="42" fillId="0" borderId="0" xfId="0" applyFont="1"/>
    <xf numFmtId="43" fontId="42" fillId="0" borderId="0" xfId="1" applyFont="1" applyBorder="1"/>
    <xf numFmtId="0" fontId="23" fillId="0" borderId="41" xfId="0" applyFont="1" applyBorder="1"/>
    <xf numFmtId="0" fontId="23" fillId="0" borderId="41" xfId="0" applyFont="1" applyBorder="1" applyAlignment="1">
      <alignment horizontal="left"/>
    </xf>
    <xf numFmtId="0" fontId="155" fillId="0" borderId="0" xfId="0" applyFont="1"/>
    <xf numFmtId="0" fontId="23" fillId="0" borderId="0" xfId="0" applyFont="1"/>
    <xf numFmtId="0" fontId="23" fillId="0" borderId="0" xfId="0" applyFont="1" applyAlignment="1">
      <alignment horizontal="left"/>
    </xf>
    <xf numFmtId="43" fontId="59" fillId="0" borderId="1" xfId="1" applyFont="1" applyBorder="1"/>
    <xf numFmtId="0" fontId="27" fillId="0" borderId="1" xfId="0" applyFont="1" applyBorder="1" applyAlignment="1">
      <alignment horizontal="justify" vertical="center" wrapText="1"/>
    </xf>
    <xf numFmtId="0" fontId="28" fillId="0" borderId="1" xfId="0" applyFont="1" applyBorder="1" applyAlignment="1">
      <alignment horizontal="justify" vertical="center" wrapText="1"/>
    </xf>
    <xf numFmtId="43" fontId="59" fillId="0" borderId="1" xfId="1" applyFont="1" applyBorder="1" applyAlignment="1">
      <alignment horizontal="right"/>
    </xf>
    <xf numFmtId="0" fontId="27" fillId="0" borderId="1" xfId="0" applyFont="1" applyBorder="1" applyAlignment="1">
      <alignment horizontal="justify" vertical="center"/>
    </xf>
    <xf numFmtId="0" fontId="23" fillId="0" borderId="41" xfId="0" applyFont="1" applyBorder="1" applyAlignment="1">
      <alignment horizontal="center"/>
    </xf>
    <xf numFmtId="164" fontId="22" fillId="0" borderId="0" xfId="4" applyFont="1" applyBorder="1" applyAlignment="1">
      <alignment horizontal="center"/>
    </xf>
    <xf numFmtId="164" fontId="22" fillId="0" borderId="0" xfId="4" applyFont="1" applyAlignment="1">
      <alignment horizontal="center"/>
    </xf>
    <xf numFmtId="164" fontId="27" fillId="0" borderId="12" xfId="4" applyFont="1" applyBorder="1" applyAlignment="1">
      <alignment horizontal="center" vertical="center" wrapText="1"/>
    </xf>
    <xf numFmtId="164" fontId="146" fillId="0" borderId="12" xfId="4" applyFont="1" applyBorder="1" applyAlignment="1">
      <alignment horizontal="center" vertical="center" wrapText="1"/>
    </xf>
    <xf numFmtId="164" fontId="29" fillId="0" borderId="12" xfId="4" applyFont="1" applyBorder="1" applyAlignment="1">
      <alignment horizontal="center" vertical="center"/>
    </xf>
    <xf numFmtId="9" fontId="27" fillId="0" borderId="12" xfId="3" applyFont="1" applyBorder="1" applyAlignment="1">
      <alignment horizontal="center" vertical="center"/>
    </xf>
    <xf numFmtId="164" fontId="22" fillId="0" borderId="0" xfId="2" applyFont="1" applyAlignment="1"/>
    <xf numFmtId="164" fontId="157" fillId="0" borderId="12" xfId="2" applyFont="1" applyBorder="1" applyAlignment="1">
      <alignment horizontal="justify" vertical="center"/>
    </xf>
    <xf numFmtId="0" fontId="157" fillId="0" borderId="11" xfId="0" applyFont="1" applyBorder="1" applyAlignment="1">
      <alignment horizontal="justify" vertical="center"/>
    </xf>
    <xf numFmtId="164" fontId="158" fillId="0" borderId="12" xfId="2" applyFont="1" applyBorder="1" applyAlignment="1">
      <alignment horizontal="justify" vertical="center"/>
    </xf>
    <xf numFmtId="0" fontId="159" fillId="0" borderId="11" xfId="0" applyFont="1" applyBorder="1" applyAlignment="1">
      <alignment horizontal="justify" vertical="center"/>
    </xf>
    <xf numFmtId="9" fontId="157" fillId="0" borderId="12" xfId="3" applyFont="1" applyBorder="1" applyAlignment="1">
      <alignment horizontal="justify" vertical="center"/>
    </xf>
    <xf numFmtId="0" fontId="110" fillId="0" borderId="0" xfId="0" applyFont="1"/>
    <xf numFmtId="0" fontId="160" fillId="0" borderId="0" xfId="0" applyFont="1"/>
    <xf numFmtId="164" fontId="160" fillId="0" borderId="0" xfId="4" applyFont="1"/>
    <xf numFmtId="164" fontId="162" fillId="0" borderId="12" xfId="4" applyFont="1" applyBorder="1" applyAlignment="1">
      <alignment horizontal="justify" vertical="center" wrapText="1"/>
    </xf>
    <xf numFmtId="0" fontId="162" fillId="0" borderId="11" xfId="0" applyFont="1" applyBorder="1" applyAlignment="1">
      <alignment horizontal="justify" vertical="center" wrapText="1"/>
    </xf>
    <xf numFmtId="0" fontId="163" fillId="0" borderId="11" xfId="0" applyFont="1" applyBorder="1" applyAlignment="1">
      <alignment horizontal="justify" vertical="center" wrapText="1"/>
    </xf>
    <xf numFmtId="164" fontId="164" fillId="0" borderId="12" xfId="4" applyFont="1" applyBorder="1" applyAlignment="1">
      <alignment horizontal="justify" vertical="center"/>
    </xf>
    <xf numFmtId="0" fontId="162" fillId="0" borderId="11" xfId="0" applyFont="1" applyBorder="1" applyAlignment="1">
      <alignment horizontal="justify" vertical="center"/>
    </xf>
    <xf numFmtId="9" fontId="162" fillId="0" borderId="12" xfId="3" applyFont="1" applyBorder="1" applyAlignment="1">
      <alignment horizontal="justify" vertical="center"/>
    </xf>
    <xf numFmtId="164" fontId="29" fillId="0" borderId="28" xfId="4" applyFont="1" applyBorder="1" applyAlignment="1">
      <alignment horizontal="justify" vertical="center"/>
    </xf>
    <xf numFmtId="0" fontId="28" fillId="0" borderId="42" xfId="0" applyFont="1" applyBorder="1" applyAlignment="1">
      <alignment horizontal="justify" vertical="center" wrapText="1"/>
    </xf>
    <xf numFmtId="164" fontId="22" fillId="0" borderId="1" xfId="4" applyFont="1" applyBorder="1"/>
    <xf numFmtId="0" fontId="27" fillId="0" borderId="42" xfId="0" applyFont="1" applyBorder="1" applyAlignment="1">
      <alignment horizontal="justify" vertical="center"/>
    </xf>
    <xf numFmtId="0" fontId="22" fillId="3" borderId="0" xfId="0" applyFont="1" applyFill="1" applyAlignment="1">
      <alignment vertical="top" wrapText="1"/>
    </xf>
    <xf numFmtId="0" fontId="22" fillId="3" borderId="0" xfId="0" applyFont="1" applyFill="1" applyAlignment="1">
      <alignment vertical="top"/>
    </xf>
    <xf numFmtId="43" fontId="108" fillId="3" borderId="0" xfId="1" applyFont="1" applyFill="1" applyAlignment="1">
      <alignment vertical="top"/>
    </xf>
    <xf numFmtId="0" fontId="108" fillId="3" borderId="0" xfId="0" applyFont="1" applyFill="1" applyAlignment="1">
      <alignment vertical="top"/>
    </xf>
    <xf numFmtId="43" fontId="108" fillId="0" borderId="0" xfId="0" applyNumberFormat="1" applyFont="1" applyAlignment="1">
      <alignment vertical="top"/>
    </xf>
    <xf numFmtId="43" fontId="82" fillId="0" borderId="0" xfId="0" applyNumberFormat="1" applyFont="1" applyAlignment="1">
      <alignment vertical="top"/>
    </xf>
    <xf numFmtId="0" fontId="19" fillId="0" borderId="0" xfId="0" applyFont="1"/>
    <xf numFmtId="0" fontId="20" fillId="0" borderId="0" xfId="0" applyFont="1"/>
    <xf numFmtId="0" fontId="165" fillId="0" borderId="0" xfId="0" applyFont="1" applyAlignment="1">
      <alignment horizontal="left"/>
    </xf>
    <xf numFmtId="0" fontId="165" fillId="0" borderId="0" xfId="0" applyFont="1"/>
    <xf numFmtId="164" fontId="33" fillId="4" borderId="13" xfId="0" applyNumberFormat="1" applyFont="1" applyFill="1" applyBorder="1" applyAlignment="1">
      <alignment wrapText="1"/>
    </xf>
    <xf numFmtId="0" fontId="33" fillId="3" borderId="18" xfId="0" applyFont="1" applyFill="1" applyBorder="1" applyAlignment="1">
      <alignment vertical="top"/>
    </xf>
    <xf numFmtId="0" fontId="33" fillId="3" borderId="1" xfId="0" applyFont="1" applyFill="1" applyBorder="1"/>
    <xf numFmtId="1" fontId="32" fillId="3" borderId="1" xfId="1" applyNumberFormat="1" applyFont="1" applyFill="1" applyBorder="1" applyAlignment="1">
      <alignment horizontal="center" wrapText="1"/>
    </xf>
    <xf numFmtId="0" fontId="166" fillId="0" borderId="41" xfId="0" applyFont="1" applyBorder="1"/>
    <xf numFmtId="0" fontId="166" fillId="0" borderId="41" xfId="0" applyFont="1" applyBorder="1" applyAlignment="1">
      <alignment horizontal="left"/>
    </xf>
    <xf numFmtId="0" fontId="166" fillId="0" borderId="0" xfId="0" applyFont="1" applyAlignment="1">
      <alignment horizontal="left"/>
    </xf>
    <xf numFmtId="0" fontId="167" fillId="0" borderId="0" xfId="0" applyFont="1"/>
    <xf numFmtId="0" fontId="166" fillId="0" borderId="0" xfId="0" applyFont="1"/>
    <xf numFmtId="0" fontId="168" fillId="0" borderId="0" xfId="0" applyFont="1"/>
    <xf numFmtId="164" fontId="22" fillId="0" borderId="0" xfId="4" applyFont="1" applyAlignment="1">
      <alignment horizontal="right"/>
    </xf>
    <xf numFmtId="164" fontId="27" fillId="0" borderId="12" xfId="4" applyFont="1" applyBorder="1" applyAlignment="1">
      <alignment horizontal="right" vertical="center"/>
    </xf>
    <xf numFmtId="164" fontId="29" fillId="0" borderId="28" xfId="4" applyFont="1" applyBorder="1" applyAlignment="1">
      <alignment horizontal="right" vertical="center"/>
    </xf>
    <xf numFmtId="0" fontId="28" fillId="0" borderId="11" xfId="0" applyFont="1" applyBorder="1" applyAlignment="1">
      <alignment horizontal="justify" vertical="center"/>
    </xf>
    <xf numFmtId="164" fontId="29" fillId="0" borderId="43" xfId="4" applyFont="1" applyBorder="1" applyAlignment="1">
      <alignment horizontal="justify" vertical="center"/>
    </xf>
    <xf numFmtId="164" fontId="22" fillId="0" borderId="1" xfId="4" applyFont="1" applyBorder="1" applyAlignment="1">
      <alignment horizontal="right"/>
    </xf>
    <xf numFmtId="164" fontId="29" fillId="0" borderId="1" xfId="4" applyFont="1" applyBorder="1" applyAlignment="1">
      <alignment horizontal="right" vertical="center"/>
    </xf>
    <xf numFmtId="164" fontId="27" fillId="0" borderId="1" xfId="4" applyFont="1" applyBorder="1" applyAlignment="1">
      <alignment horizontal="right" vertical="center" wrapText="1"/>
    </xf>
    <xf numFmtId="0" fontId="170" fillId="6" borderId="1" xfId="0" applyFont="1" applyFill="1" applyBorder="1" applyAlignment="1">
      <alignment horizontal="center" vertical="center" wrapText="1"/>
    </xf>
    <xf numFmtId="0" fontId="171" fillId="7" borderId="1" xfId="0" applyFont="1" applyFill="1" applyBorder="1"/>
    <xf numFmtId="0" fontId="171" fillId="0" borderId="0" xfId="0" applyFont="1"/>
    <xf numFmtId="0" fontId="171" fillId="3" borderId="1" xfId="0" applyFont="1" applyFill="1" applyBorder="1"/>
    <xf numFmtId="0" fontId="36" fillId="0" borderId="1" xfId="0" applyFont="1" applyBorder="1" applyAlignment="1">
      <alignment horizontal="left"/>
    </xf>
    <xf numFmtId="164" fontId="172" fillId="0" borderId="1" xfId="4" applyFont="1" applyBorder="1" applyAlignment="1">
      <alignment horizontal="right"/>
    </xf>
    <xf numFmtId="164" fontId="36" fillId="0" borderId="1" xfId="4" applyFont="1" applyBorder="1" applyAlignment="1">
      <alignment horizontal="right"/>
    </xf>
    <xf numFmtId="164" fontId="171" fillId="3" borderId="1" xfId="4" applyFont="1" applyFill="1" applyBorder="1" applyAlignment="1"/>
    <xf numFmtId="0" fontId="171" fillId="3" borderId="0" xfId="0" applyFont="1" applyFill="1"/>
    <xf numFmtId="49" fontId="36" fillId="0" borderId="1" xfId="0" applyNumberFormat="1" applyFont="1" applyBorder="1" applyAlignment="1">
      <alignment horizontal="left"/>
    </xf>
    <xf numFmtId="164" fontId="36" fillId="0" borderId="1" xfId="4" applyFont="1" applyFill="1" applyBorder="1" applyAlignment="1">
      <alignment horizontal="right"/>
    </xf>
    <xf numFmtId="0" fontId="36" fillId="0" borderId="1" xfId="0" applyFont="1" applyBorder="1"/>
    <xf numFmtId="0" fontId="171" fillId="0" borderId="1" xfId="0" applyFont="1" applyBorder="1"/>
    <xf numFmtId="164" fontId="36" fillId="0" borderId="1" xfId="4" applyFont="1" applyBorder="1" applyAlignment="1"/>
    <xf numFmtId="14" fontId="171" fillId="3" borderId="1" xfId="0" applyNumberFormat="1" applyFont="1" applyFill="1" applyBorder="1"/>
    <xf numFmtId="0" fontId="172" fillId="0" borderId="1" xfId="0" applyFont="1" applyBorder="1" applyAlignment="1">
      <alignment horizontal="left" vertical="top"/>
    </xf>
    <xf numFmtId="0" fontId="173" fillId="0" borderId="1" xfId="0" applyFont="1" applyBorder="1" applyAlignment="1">
      <alignment horizontal="left"/>
    </xf>
    <xf numFmtId="164" fontId="36" fillId="3" borderId="1" xfId="4" applyFont="1" applyFill="1" applyBorder="1" applyAlignment="1"/>
    <xf numFmtId="0" fontId="36" fillId="3" borderId="1" xfId="0" applyFont="1" applyFill="1" applyBorder="1"/>
    <xf numFmtId="0" fontId="36" fillId="0" borderId="6" xfId="0" applyFont="1" applyBorder="1"/>
    <xf numFmtId="164" fontId="171" fillId="0" borderId="1" xfId="4" applyFont="1" applyBorder="1" applyAlignment="1"/>
    <xf numFmtId="164" fontId="171" fillId="7" borderId="1" xfId="4" applyFont="1" applyFill="1" applyBorder="1" applyAlignment="1"/>
    <xf numFmtId="0" fontId="175" fillId="0" borderId="41" xfId="0" applyFont="1" applyBorder="1"/>
    <xf numFmtId="0" fontId="170" fillId="0" borderId="41" xfId="0" applyFont="1" applyBorder="1"/>
    <xf numFmtId="0" fontId="175" fillId="0" borderId="41" xfId="0" applyFont="1" applyBorder="1" applyAlignment="1">
      <alignment horizontal="left"/>
    </xf>
    <xf numFmtId="0" fontId="176" fillId="0" borderId="0" xfId="0" applyFont="1"/>
    <xf numFmtId="0" fontId="175" fillId="0" borderId="0" xfId="0" applyFont="1"/>
    <xf numFmtId="0" fontId="170" fillId="0" borderId="0" xfId="0" applyFont="1"/>
    <xf numFmtId="0" fontId="175" fillId="0" borderId="0" xfId="0" applyFont="1" applyAlignment="1">
      <alignment horizontal="left"/>
    </xf>
    <xf numFmtId="0" fontId="170" fillId="0" borderId="0" xfId="0" applyFont="1" applyAlignment="1">
      <alignment horizontal="left"/>
    </xf>
    <xf numFmtId="164" fontId="175" fillId="0" borderId="0" xfId="0" applyNumberFormat="1" applyFont="1" applyAlignment="1">
      <alignment horizontal="left"/>
    </xf>
    <xf numFmtId="0" fontId="170" fillId="0" borderId="41" xfId="0" applyFont="1" applyBorder="1" applyAlignment="1">
      <alignment horizontal="left"/>
    </xf>
    <xf numFmtId="0" fontId="171" fillId="7" borderId="1" xfId="0" applyFont="1" applyFill="1" applyBorder="1" applyAlignment="1">
      <alignment wrapText="1"/>
    </xf>
    <xf numFmtId="0" fontId="172" fillId="0" borderId="1" xfId="0" applyFont="1" applyBorder="1" applyAlignment="1">
      <alignment horizontal="left" wrapText="1"/>
    </xf>
    <xf numFmtId="0" fontId="36" fillId="0" borderId="1" xfId="0" applyFont="1" applyBorder="1" applyAlignment="1">
      <alignment horizontal="left" wrapText="1"/>
    </xf>
    <xf numFmtId="0" fontId="173" fillId="0" borderId="1" xfId="0" applyFont="1" applyBorder="1" applyAlignment="1">
      <alignment wrapText="1"/>
    </xf>
    <xf numFmtId="0" fontId="36" fillId="3" borderId="1" xfId="0" applyFont="1" applyFill="1" applyBorder="1" applyAlignment="1">
      <alignment wrapText="1"/>
    </xf>
    <xf numFmtId="0" fontId="171" fillId="0" borderId="1" xfId="0" applyFont="1" applyBorder="1" applyAlignment="1">
      <alignment wrapText="1"/>
    </xf>
    <xf numFmtId="0" fontId="36" fillId="0" borderId="1" xfId="0" applyFont="1" applyBorder="1" applyAlignment="1">
      <alignment wrapText="1"/>
    </xf>
    <xf numFmtId="0" fontId="175" fillId="0" borderId="41" xfId="0" applyFont="1" applyBorder="1" applyAlignment="1">
      <alignment wrapText="1"/>
    </xf>
    <xf numFmtId="0" fontId="175" fillId="0" borderId="0" xfId="0" applyFont="1" applyAlignment="1">
      <alignment wrapText="1"/>
    </xf>
    <xf numFmtId="0" fontId="175" fillId="0" borderId="0" xfId="0" applyFont="1" applyAlignment="1">
      <alignment horizontal="left" wrapText="1"/>
    </xf>
    <xf numFmtId="0" fontId="175" fillId="0" borderId="41" xfId="0" applyFont="1" applyBorder="1" applyAlignment="1">
      <alignment horizontal="left" wrapText="1"/>
    </xf>
    <xf numFmtId="0" fontId="92" fillId="0" borderId="0" xfId="0" applyFont="1" applyAlignment="1">
      <alignment wrapText="1"/>
    </xf>
    <xf numFmtId="0" fontId="138" fillId="0" borderId="0" xfId="0" applyFont="1" applyAlignment="1">
      <alignment wrapText="1"/>
    </xf>
    <xf numFmtId="0" fontId="85" fillId="7" borderId="1" xfId="0" applyFont="1" applyFill="1" applyBorder="1" applyAlignment="1">
      <alignment wrapText="1"/>
    </xf>
    <xf numFmtId="0" fontId="93" fillId="0" borderId="1" xfId="0" applyFont="1" applyBorder="1" applyAlignment="1">
      <alignment vertical="top" wrapText="1"/>
    </xf>
    <xf numFmtId="0" fontId="92" fillId="0" borderId="1" xfId="0" applyFont="1" applyBorder="1" applyAlignment="1">
      <alignment wrapText="1"/>
    </xf>
    <xf numFmtId="0" fontId="93" fillId="0" borderId="1" xfId="0" applyFont="1" applyBorder="1" applyAlignment="1">
      <alignment wrapText="1"/>
    </xf>
    <xf numFmtId="0" fontId="93" fillId="0" borderId="41" xfId="0" applyFont="1" applyBorder="1" applyAlignment="1">
      <alignment wrapText="1"/>
    </xf>
    <xf numFmtId="0" fontId="93" fillId="0" borderId="0" xfId="0" applyFont="1" applyAlignment="1">
      <alignment wrapText="1"/>
    </xf>
    <xf numFmtId="0" fontId="93" fillId="0" borderId="0" xfId="0" applyFont="1" applyAlignment="1">
      <alignment horizontal="left" wrapText="1"/>
    </xf>
    <xf numFmtId="0" fontId="93" fillId="0" borderId="41" xfId="0" applyFont="1" applyBorder="1" applyAlignment="1">
      <alignment horizontal="left" wrapText="1"/>
    </xf>
    <xf numFmtId="164" fontId="142" fillId="0" borderId="0" xfId="4" applyFont="1" applyAlignment="1"/>
    <xf numFmtId="164" fontId="142" fillId="0" borderId="0" xfId="4" applyFont="1" applyBorder="1" applyAlignment="1"/>
    <xf numFmtId="9" fontId="142" fillId="0" borderId="0" xfId="3" applyFont="1" applyAlignment="1"/>
    <xf numFmtId="0" fontId="92" fillId="12" borderId="0" xfId="0" applyFont="1" applyFill="1" applyAlignment="1">
      <alignment vertical="top"/>
    </xf>
    <xf numFmtId="164" fontId="92" fillId="0" borderId="0" xfId="0" applyNumberFormat="1" applyFont="1"/>
    <xf numFmtId="164" fontId="93" fillId="0" borderId="0" xfId="0" applyNumberFormat="1" applyFont="1"/>
    <xf numFmtId="43" fontId="59" fillId="0" borderId="1" xfId="1" applyFont="1" applyBorder="1" applyAlignment="1"/>
    <xf numFmtId="0" fontId="59" fillId="3" borderId="0" xfId="0" applyFont="1" applyFill="1"/>
    <xf numFmtId="0" fontId="28" fillId="3" borderId="1" xfId="0" applyFont="1" applyFill="1" applyBorder="1" applyAlignment="1">
      <alignment horizontal="justify" vertical="center" wrapText="1"/>
    </xf>
    <xf numFmtId="43" fontId="59" fillId="3" borderId="1" xfId="1" applyFont="1" applyFill="1" applyBorder="1"/>
    <xf numFmtId="164" fontId="162" fillId="0" borderId="28" xfId="4" applyFont="1" applyBorder="1" applyAlignment="1">
      <alignment horizontal="justify" vertical="center" wrapText="1"/>
    </xf>
    <xf numFmtId="0" fontId="162" fillId="0" borderId="1" xfId="0" applyFont="1" applyBorder="1" applyAlignment="1">
      <alignment horizontal="justify" vertical="center" wrapText="1"/>
    </xf>
    <xf numFmtId="0" fontId="1" fillId="0" borderId="1" xfId="0" applyFont="1" applyBorder="1"/>
    <xf numFmtId="164" fontId="42" fillId="0" borderId="0" xfId="0" applyNumberFormat="1" applyFont="1" applyAlignment="1">
      <alignment vertical="top"/>
    </xf>
    <xf numFmtId="43" fontId="177" fillId="8" borderId="1" xfId="1" applyFont="1" applyFill="1" applyBorder="1"/>
    <xf numFmtId="164" fontId="59" fillId="3" borderId="0" xfId="0" applyNumberFormat="1" applyFont="1" applyFill="1"/>
    <xf numFmtId="164" fontId="59" fillId="0" borderId="0" xfId="0" applyNumberFormat="1" applyFont="1"/>
    <xf numFmtId="0" fontId="150" fillId="3" borderId="1" xfId="0" applyFont="1" applyFill="1" applyBorder="1" applyAlignment="1">
      <alignment wrapText="1"/>
    </xf>
    <xf numFmtId="43" fontId="73" fillId="8" borderId="1" xfId="1" applyFont="1" applyFill="1" applyBorder="1"/>
    <xf numFmtId="164" fontId="73" fillId="8" borderId="1" xfId="0" applyNumberFormat="1" applyFont="1" applyFill="1" applyBorder="1"/>
    <xf numFmtId="164" fontId="177" fillId="8" borderId="1" xfId="0" applyNumberFormat="1" applyFont="1" applyFill="1" applyBorder="1"/>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164" fontId="27" fillId="0" borderId="3" xfId="4" applyFont="1" applyFill="1" applyBorder="1" applyAlignment="1">
      <alignment horizontal="justify" vertical="center" wrapText="1"/>
    </xf>
    <xf numFmtId="164" fontId="27" fillId="0" borderId="39" xfId="4" applyFont="1" applyFill="1" applyBorder="1" applyAlignment="1">
      <alignment horizontal="justify" vertical="center" wrapText="1"/>
    </xf>
    <xf numFmtId="43" fontId="29" fillId="0" borderId="1" xfId="1" applyFont="1" applyFill="1" applyBorder="1" applyAlignment="1">
      <alignment horizontal="justify" vertical="center"/>
    </xf>
    <xf numFmtId="164" fontId="29" fillId="0" borderId="1" xfId="4" applyFont="1" applyFill="1" applyBorder="1" applyAlignment="1">
      <alignment horizontal="justify" vertical="center"/>
    </xf>
    <xf numFmtId="0" fontId="27" fillId="0" borderId="34" xfId="0" applyFont="1" applyBorder="1" applyAlignment="1">
      <alignment horizontal="justify" vertical="center"/>
    </xf>
    <xf numFmtId="0" fontId="27" fillId="0" borderId="34" xfId="0" applyFont="1" applyBorder="1" applyAlignment="1">
      <alignment horizontal="justify" vertical="center" wrapText="1"/>
    </xf>
    <xf numFmtId="164" fontId="27" fillId="0" borderId="1" xfId="4" applyFont="1" applyFill="1" applyBorder="1" applyAlignment="1">
      <alignment horizontal="justify" vertical="center" wrapText="1"/>
    </xf>
    <xf numFmtId="0" fontId="27" fillId="0" borderId="36" xfId="0" applyFont="1" applyBorder="1" applyAlignment="1">
      <alignment horizontal="justify" vertical="center" wrapText="1"/>
    </xf>
    <xf numFmtId="9" fontId="27" fillId="0" borderId="37" xfId="3" applyFont="1" applyFill="1" applyBorder="1" applyAlignment="1">
      <alignment horizontal="justify" vertical="center"/>
    </xf>
    <xf numFmtId="0" fontId="178" fillId="0" borderId="0" xfId="0" applyFont="1"/>
    <xf numFmtId="164" fontId="67" fillId="0" borderId="1" xfId="8" applyFont="1" applyBorder="1" applyAlignment="1">
      <alignment horizontal="center" vertical="top" wrapText="1"/>
    </xf>
    <xf numFmtId="164" fontId="68" fillId="0" borderId="1" xfId="8" applyFont="1" applyFill="1" applyBorder="1" applyAlignment="1">
      <alignment vertical="top"/>
    </xf>
    <xf numFmtId="164" fontId="67" fillId="0" borderId="1" xfId="8" applyFont="1" applyBorder="1" applyAlignment="1">
      <alignment vertical="top"/>
    </xf>
    <xf numFmtId="164" fontId="68" fillId="12" borderId="1" xfId="8" applyFont="1" applyFill="1" applyBorder="1" applyAlignment="1">
      <alignment vertical="top"/>
    </xf>
    <xf numFmtId="164" fontId="67" fillId="12" borderId="1" xfId="8" applyFont="1" applyFill="1" applyBorder="1" applyAlignment="1">
      <alignment vertical="top"/>
    </xf>
    <xf numFmtId="0" fontId="68" fillId="3" borderId="1" xfId="0" applyFont="1" applyFill="1" applyBorder="1" applyAlignment="1">
      <alignment vertical="top"/>
    </xf>
    <xf numFmtId="14" fontId="68" fillId="3" borderId="1" xfId="0" applyNumberFormat="1" applyFont="1" applyFill="1" applyBorder="1" applyAlignment="1">
      <alignment horizontal="center" vertical="top"/>
    </xf>
    <xf numFmtId="0" fontId="67" fillId="3" borderId="1" xfId="0" applyFont="1" applyFill="1" applyBorder="1" applyAlignment="1">
      <alignment vertical="top"/>
    </xf>
    <xf numFmtId="14" fontId="67" fillId="3" borderId="1" xfId="0" applyNumberFormat="1" applyFont="1" applyFill="1" applyBorder="1" applyAlignment="1">
      <alignment vertical="top"/>
    </xf>
    <xf numFmtId="164" fontId="68" fillId="3" borderId="1" xfId="8" applyFont="1" applyFill="1" applyBorder="1" applyAlignment="1">
      <alignment vertical="top"/>
    </xf>
    <xf numFmtId="164" fontId="67" fillId="3" borderId="1" xfId="8" applyFont="1" applyFill="1" applyBorder="1" applyAlignment="1">
      <alignment vertical="top"/>
    </xf>
    <xf numFmtId="164" fontId="124" fillId="3" borderId="1" xfId="8" applyFont="1" applyFill="1" applyBorder="1" applyAlignment="1">
      <alignment vertical="top"/>
    </xf>
    <xf numFmtId="0" fontId="124" fillId="8" borderId="0" xfId="0" applyFont="1" applyFill="1"/>
    <xf numFmtId="0" fontId="68" fillId="8" borderId="1" xfId="0" applyFont="1" applyFill="1" applyBorder="1" applyAlignment="1">
      <alignment vertical="top" wrapText="1"/>
    </xf>
    <xf numFmtId="14" fontId="68" fillId="8" borderId="1" xfId="0" applyNumberFormat="1" applyFont="1" applyFill="1" applyBorder="1" applyAlignment="1">
      <alignment horizontal="center" vertical="top"/>
    </xf>
    <xf numFmtId="0" fontId="67" fillId="8" borderId="1" xfId="0" applyFont="1" applyFill="1" applyBorder="1" applyAlignment="1">
      <alignment vertical="top"/>
    </xf>
    <xf numFmtId="14" fontId="67" fillId="8" borderId="1" xfId="0" applyNumberFormat="1" applyFont="1" applyFill="1" applyBorder="1" applyAlignment="1">
      <alignment vertical="top"/>
    </xf>
    <xf numFmtId="164" fontId="68" fillId="8" borderId="1" xfId="8" applyFont="1" applyFill="1" applyBorder="1" applyAlignment="1">
      <alignment vertical="top"/>
    </xf>
    <xf numFmtId="164" fontId="67" fillId="8" borderId="1" xfId="8" applyFont="1" applyFill="1" applyBorder="1" applyAlignment="1">
      <alignment vertical="top"/>
    </xf>
    <xf numFmtId="0" fontId="68" fillId="8" borderId="1" xfId="0" applyFont="1" applyFill="1" applyBorder="1" applyAlignment="1">
      <alignment vertical="top"/>
    </xf>
    <xf numFmtId="164" fontId="124" fillId="0" borderId="1" xfId="8" applyFont="1" applyBorder="1"/>
    <xf numFmtId="164" fontId="124" fillId="0" borderId="1" xfId="8" applyFont="1" applyBorder="1" applyAlignment="1">
      <alignment vertical="top" wrapText="1"/>
    </xf>
    <xf numFmtId="164" fontId="68" fillId="0" borderId="1" xfId="8" applyFont="1" applyBorder="1"/>
    <xf numFmtId="0" fontId="124" fillId="3" borderId="1" xfId="0" applyFont="1" applyFill="1" applyBorder="1"/>
    <xf numFmtId="164" fontId="124" fillId="3" borderId="1" xfId="8" applyFont="1" applyFill="1" applyBorder="1"/>
    <xf numFmtId="164" fontId="124" fillId="3" borderId="1" xfId="8" applyFont="1" applyFill="1" applyBorder="1" applyAlignment="1">
      <alignment vertical="top" wrapText="1"/>
    </xf>
    <xf numFmtId="164" fontId="68" fillId="3" borderId="1" xfId="8" applyFont="1" applyFill="1" applyBorder="1"/>
    <xf numFmtId="164" fontId="124" fillId="0" borderId="1" xfId="8" applyFont="1" applyFill="1" applyBorder="1"/>
    <xf numFmtId="164" fontId="124" fillId="0" borderId="1" xfId="8" applyFont="1" applyFill="1" applyBorder="1" applyAlignment="1">
      <alignment vertical="top" wrapText="1"/>
    </xf>
    <xf numFmtId="164" fontId="68" fillId="0" borderId="1" xfId="8" applyFont="1" applyFill="1" applyBorder="1"/>
    <xf numFmtId="0" fontId="124" fillId="3" borderId="0" xfId="0" applyFont="1" applyFill="1"/>
    <xf numFmtId="0" fontId="67" fillId="3" borderId="45" xfId="0" applyFont="1" applyFill="1" applyBorder="1" applyAlignment="1">
      <alignment vertical="top" wrapText="1"/>
    </xf>
    <xf numFmtId="164" fontId="136" fillId="3" borderId="29" xfId="0" applyNumberFormat="1" applyFont="1" applyFill="1" applyBorder="1"/>
    <xf numFmtId="0" fontId="58" fillId="3" borderId="0" xfId="0" applyFont="1" applyFill="1" applyAlignment="1">
      <alignment vertical="top" wrapText="1"/>
    </xf>
    <xf numFmtId="14" fontId="67" fillId="3" borderId="1" xfId="0" applyNumberFormat="1" applyFont="1" applyFill="1" applyBorder="1" applyAlignment="1">
      <alignment horizontal="center" vertical="top"/>
    </xf>
    <xf numFmtId="164" fontId="67" fillId="3" borderId="6" xfId="8" applyFont="1" applyFill="1" applyBorder="1" applyAlignment="1">
      <alignment vertical="top"/>
    </xf>
    <xf numFmtId="0" fontId="68" fillId="3" borderId="16" xfId="0" applyFont="1" applyFill="1" applyBorder="1" applyAlignment="1">
      <alignment horizontal="left" vertical="top" wrapText="1"/>
    </xf>
    <xf numFmtId="0" fontId="67" fillId="3" borderId="1" xfId="0" applyFont="1" applyFill="1" applyBorder="1" applyAlignment="1">
      <alignment horizontal="center" vertical="top"/>
    </xf>
    <xf numFmtId="0" fontId="68" fillId="3" borderId="1" xfId="0" applyFont="1" applyFill="1" applyBorder="1" applyAlignment="1">
      <alignment horizontal="center" vertical="top" wrapText="1"/>
    </xf>
    <xf numFmtId="0" fontId="124" fillId="3" borderId="1" xfId="0" applyFont="1" applyFill="1" applyBorder="1" applyAlignment="1">
      <alignment horizontal="center" vertical="top"/>
    </xf>
    <xf numFmtId="0" fontId="124" fillId="3" borderId="1" xfId="0" applyFont="1" applyFill="1" applyBorder="1" applyAlignment="1">
      <alignment vertical="top"/>
    </xf>
    <xf numFmtId="0" fontId="68" fillId="3" borderId="16" xfId="0" applyFont="1" applyFill="1" applyBorder="1" applyAlignment="1">
      <alignment horizontal="center" vertical="top" wrapText="1"/>
    </xf>
    <xf numFmtId="164" fontId="68" fillId="3" borderId="1" xfId="8" applyFont="1" applyFill="1" applyBorder="1" applyAlignment="1">
      <alignment horizontal="center" vertical="top" wrapText="1"/>
    </xf>
    <xf numFmtId="164" fontId="124" fillId="0" borderId="1" xfId="8" applyFont="1" applyBorder="1" applyAlignment="1">
      <alignment vertical="top"/>
    </xf>
    <xf numFmtId="164" fontId="68" fillId="0" borderId="1" xfId="0" applyNumberFormat="1" applyFont="1" applyBorder="1" applyAlignment="1">
      <alignment vertical="top"/>
    </xf>
    <xf numFmtId="164" fontId="124" fillId="0" borderId="1" xfId="8" applyFont="1" applyBorder="1" applyAlignment="1">
      <alignment horizontal="center" vertical="top" wrapText="1"/>
    </xf>
    <xf numFmtId="164" fontId="68" fillId="12" borderId="0" xfId="0" applyNumberFormat="1" applyFont="1" applyFill="1"/>
    <xf numFmtId="0" fontId="67" fillId="0" borderId="0" xfId="0" applyFont="1"/>
    <xf numFmtId="164" fontId="124" fillId="0" borderId="1" xfId="8" applyFont="1" applyFill="1" applyBorder="1" applyAlignment="1">
      <alignment horizontal="center" vertical="top"/>
    </xf>
    <xf numFmtId="164" fontId="124" fillId="0" borderId="1" xfId="8" applyFont="1" applyFill="1" applyBorder="1" applyAlignment="1">
      <alignment horizontal="center" vertical="top" wrapText="1"/>
    </xf>
    <xf numFmtId="164" fontId="68" fillId="0" borderId="1" xfId="8" applyFont="1" applyFill="1" applyBorder="1" applyAlignment="1">
      <alignment horizontal="center" vertical="top"/>
    </xf>
    <xf numFmtId="0" fontId="179" fillId="12" borderId="1" xfId="0" applyFont="1" applyFill="1" applyBorder="1"/>
    <xf numFmtId="0" fontId="83" fillId="12" borderId="1" xfId="0" applyFont="1" applyFill="1" applyBorder="1" applyAlignment="1">
      <alignment horizontal="center" vertical="top" wrapText="1"/>
    </xf>
    <xf numFmtId="164" fontId="179" fillId="12" borderId="1" xfId="0" applyNumberFormat="1" applyFont="1" applyFill="1" applyBorder="1"/>
    <xf numFmtId="164" fontId="74" fillId="12" borderId="1" xfId="0" applyNumberFormat="1" applyFont="1" applyFill="1" applyBorder="1"/>
    <xf numFmtId="0" fontId="143" fillId="0" borderId="36" xfId="0" applyFont="1" applyBorder="1" applyAlignment="1">
      <alignment vertical="center" wrapText="1"/>
    </xf>
    <xf numFmtId="164" fontId="137" fillId="9" borderId="31" xfId="4" applyFont="1" applyFill="1" applyBorder="1" applyAlignment="1">
      <alignment horizontal="center" vertical="center" wrapText="1"/>
    </xf>
    <xf numFmtId="164" fontId="137" fillId="9" borderId="32" xfId="4" applyFont="1" applyFill="1" applyBorder="1" applyAlignment="1">
      <alignment horizontal="center" vertical="center" wrapText="1"/>
    </xf>
    <xf numFmtId="164" fontId="137" fillId="9" borderId="33" xfId="4" applyFont="1" applyFill="1" applyBorder="1" applyAlignment="1">
      <alignment horizontal="center" vertical="center" wrapText="1"/>
    </xf>
    <xf numFmtId="0" fontId="72" fillId="3" borderId="22" xfId="0" applyFont="1" applyFill="1" applyBorder="1" applyAlignment="1">
      <alignment horizontal="center"/>
    </xf>
    <xf numFmtId="0" fontId="72" fillId="3" borderId="0" xfId="0" applyFont="1" applyFill="1" applyAlignment="1">
      <alignment horizontal="center"/>
    </xf>
    <xf numFmtId="0" fontId="72" fillId="3" borderId="30" xfId="0" applyFont="1" applyFill="1" applyBorder="1" applyAlignment="1">
      <alignment horizontal="center"/>
    </xf>
    <xf numFmtId="0" fontId="72" fillId="3" borderId="22" xfId="0" applyFont="1" applyFill="1" applyBorder="1" applyAlignment="1">
      <alignment horizontal="center" wrapText="1"/>
    </xf>
    <xf numFmtId="0" fontId="72" fillId="3" borderId="0" xfId="0" applyFont="1" applyFill="1" applyAlignment="1">
      <alignment horizontal="center" wrapText="1"/>
    </xf>
    <xf numFmtId="0" fontId="72" fillId="3" borderId="30" xfId="0" applyFont="1" applyFill="1" applyBorder="1" applyAlignment="1">
      <alignment horizontal="center" wrapText="1"/>
    </xf>
    <xf numFmtId="0" fontId="72" fillId="8" borderId="4" xfId="0" applyFont="1" applyFill="1" applyBorder="1" applyAlignment="1">
      <alignment horizontal="center"/>
    </xf>
    <xf numFmtId="0" fontId="72" fillId="8" borderId="5" xfId="0" applyFont="1" applyFill="1" applyBorder="1" applyAlignment="1">
      <alignment horizontal="center"/>
    </xf>
    <xf numFmtId="0" fontId="72" fillId="8" borderId="6" xfId="0" applyFont="1" applyFill="1" applyBorder="1" applyAlignment="1">
      <alignment horizontal="center"/>
    </xf>
    <xf numFmtId="0" fontId="71" fillId="8" borderId="4" xfId="0" applyFont="1" applyFill="1" applyBorder="1" applyAlignment="1">
      <alignment horizontal="center"/>
    </xf>
    <xf numFmtId="0" fontId="71" fillId="8" borderId="5" xfId="0" applyFont="1" applyFill="1" applyBorder="1" applyAlignment="1">
      <alignment horizontal="center"/>
    </xf>
    <xf numFmtId="0" fontId="71" fillId="8" borderId="6" xfId="0" applyFont="1" applyFill="1" applyBorder="1" applyAlignment="1">
      <alignment horizontal="center"/>
    </xf>
    <xf numFmtId="0" fontId="72" fillId="3" borderId="24" xfId="0" applyFont="1" applyFill="1" applyBorder="1" applyAlignment="1">
      <alignment horizontal="center"/>
    </xf>
    <xf numFmtId="0" fontId="72" fillId="3" borderId="21" xfId="0" applyFont="1" applyFill="1" applyBorder="1" applyAlignment="1">
      <alignment horizontal="center"/>
    </xf>
    <xf numFmtId="0" fontId="72" fillId="3" borderId="23" xfId="0" applyFont="1" applyFill="1" applyBorder="1" applyAlignment="1">
      <alignment horizontal="center"/>
    </xf>
    <xf numFmtId="0" fontId="135" fillId="3" borderId="22" xfId="0" applyFont="1" applyFill="1" applyBorder="1" applyAlignment="1">
      <alignment horizontal="center"/>
    </xf>
    <xf numFmtId="0" fontId="135" fillId="3" borderId="0" xfId="0" applyFont="1" applyFill="1" applyAlignment="1">
      <alignment horizontal="center"/>
    </xf>
    <xf numFmtId="0" fontId="135" fillId="3" borderId="30" xfId="0" applyFont="1" applyFill="1" applyBorder="1" applyAlignment="1">
      <alignment horizontal="center"/>
    </xf>
    <xf numFmtId="0" fontId="26" fillId="9" borderId="1" xfId="0" applyFont="1" applyFill="1" applyBorder="1" applyAlignment="1">
      <alignment horizontal="justify" vertical="center" wrapText="1"/>
    </xf>
    <xf numFmtId="0" fontId="58" fillId="6" borderId="2"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2" xfId="0" applyFont="1" applyFill="1" applyBorder="1" applyAlignment="1">
      <alignment horizontal="right" vertical="center" wrapText="1"/>
    </xf>
    <xf numFmtId="0" fontId="58" fillId="6" borderId="3" xfId="0" applyFont="1" applyFill="1" applyBorder="1" applyAlignment="1">
      <alignment horizontal="right" vertical="center" wrapText="1"/>
    </xf>
    <xf numFmtId="0" fontId="26" fillId="9" borderId="7" xfId="0" applyFont="1" applyFill="1" applyBorder="1" applyAlignment="1">
      <alignment horizontal="justify" vertical="center" wrapText="1"/>
    </xf>
    <xf numFmtId="0" fontId="26" fillId="9" borderId="11" xfId="0" applyFont="1" applyFill="1" applyBorder="1" applyAlignment="1">
      <alignment horizontal="justify" vertical="center" wrapText="1"/>
    </xf>
    <xf numFmtId="164" fontId="26" fillId="9" borderId="8" xfId="4" applyFont="1" applyFill="1" applyBorder="1" applyAlignment="1">
      <alignment horizontal="justify" vertical="center" wrapText="1"/>
    </xf>
    <xf numFmtId="164" fontId="26" fillId="9" borderId="9" xfId="4" applyFont="1" applyFill="1" applyBorder="1" applyAlignment="1">
      <alignment horizontal="justify" vertical="center" wrapText="1"/>
    </xf>
    <xf numFmtId="164" fontId="26" fillId="9" borderId="10" xfId="4" applyFont="1" applyFill="1" applyBorder="1" applyAlignment="1">
      <alignment horizontal="justify" vertical="center" wrapText="1"/>
    </xf>
    <xf numFmtId="164" fontId="26" fillId="9" borderId="7" xfId="4" applyFont="1" applyFill="1" applyBorder="1" applyAlignment="1">
      <alignment horizontal="justify" vertical="center" wrapText="1"/>
    </xf>
    <xf numFmtId="164" fontId="26" fillId="9" borderId="11" xfId="4" applyFont="1" applyFill="1" applyBorder="1" applyAlignment="1">
      <alignment horizontal="justify" vertical="center" wrapText="1"/>
    </xf>
    <xf numFmtId="0" fontId="88" fillId="0" borderId="2" xfId="0" applyFont="1" applyBorder="1" applyAlignment="1">
      <alignment horizontal="center" vertical="top"/>
    </xf>
    <xf numFmtId="0" fontId="88" fillId="0" borderId="3" xfId="0" applyFont="1" applyBorder="1" applyAlignment="1">
      <alignment horizontal="center" vertical="top"/>
    </xf>
    <xf numFmtId="0" fontId="88" fillId="0" borderId="2" xfId="0" applyFont="1" applyBorder="1" applyAlignment="1">
      <alignment horizontal="center" vertical="top" wrapText="1"/>
    </xf>
    <xf numFmtId="0" fontId="88" fillId="0" borderId="3" xfId="0" applyFont="1" applyBorder="1" applyAlignment="1">
      <alignment horizontal="center" vertical="top" wrapText="1"/>
    </xf>
    <xf numFmtId="0" fontId="85" fillId="0" borderId="2" xfId="0" applyFont="1" applyBorder="1" applyAlignment="1">
      <alignment horizontal="center" vertical="top" wrapText="1"/>
    </xf>
    <xf numFmtId="0" fontId="85" fillId="0" borderId="3" xfId="0" applyFont="1" applyBorder="1" applyAlignment="1">
      <alignment horizontal="center" vertical="top"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5" fillId="6" borderId="2" xfId="0" applyFont="1" applyFill="1" applyBorder="1" applyAlignment="1">
      <alignment horizontal="left"/>
    </xf>
    <xf numFmtId="0" fontId="75" fillId="6" borderId="3" xfId="0" applyFont="1" applyFill="1" applyBorder="1" applyAlignment="1">
      <alignment horizontal="left"/>
    </xf>
    <xf numFmtId="0" fontId="75" fillId="6" borderId="2" xfId="0" applyFont="1" applyFill="1" applyBorder="1" applyAlignment="1">
      <alignment horizontal="center"/>
    </xf>
    <xf numFmtId="0" fontId="75" fillId="6" borderId="3" xfId="0" applyFont="1" applyFill="1" applyBorder="1" applyAlignment="1">
      <alignment horizontal="center"/>
    </xf>
    <xf numFmtId="0" fontId="43" fillId="10" borderId="2" xfId="0" applyFont="1" applyFill="1" applyBorder="1" applyAlignment="1">
      <alignment horizontal="center" vertical="top" wrapText="1"/>
    </xf>
    <xf numFmtId="0" fontId="43" fillId="10" borderId="3" xfId="0" applyFont="1" applyFill="1" applyBorder="1" applyAlignment="1">
      <alignment horizontal="center" vertical="top" wrapText="1"/>
    </xf>
    <xf numFmtId="0" fontId="151" fillId="0" borderId="0" xfId="0" applyFont="1" applyAlignment="1">
      <alignment horizontal="center" vertical="center"/>
    </xf>
    <xf numFmtId="0" fontId="152" fillId="0" borderId="0" xfId="0" applyFont="1"/>
    <xf numFmtId="0" fontId="153" fillId="0" borderId="19" xfId="0" applyFont="1" applyBorder="1" applyAlignment="1">
      <alignment horizontal="left" vertical="top"/>
    </xf>
    <xf numFmtId="0" fontId="153" fillId="0" borderId="23" xfId="0" applyFont="1" applyBorder="1" applyAlignment="1">
      <alignment horizontal="left" vertical="top"/>
    </xf>
    <xf numFmtId="0" fontId="153" fillId="0" borderId="2" xfId="0" applyFont="1" applyBorder="1"/>
    <xf numFmtId="0" fontId="153" fillId="0" borderId="3" xfId="0" applyFont="1" applyBorder="1"/>
    <xf numFmtId="0" fontId="45" fillId="0" borderId="4" xfId="0" applyFont="1" applyBorder="1" applyAlignment="1">
      <alignment horizontal="center" vertical="top" wrapText="1"/>
    </xf>
    <xf numFmtId="0" fontId="45" fillId="0" borderId="5" xfId="0" applyFont="1" applyBorder="1" applyAlignment="1">
      <alignment horizontal="center" vertical="top" wrapText="1"/>
    </xf>
    <xf numFmtId="0" fontId="45" fillId="0" borderId="6" xfId="0" applyFont="1" applyBorder="1" applyAlignment="1">
      <alignment horizontal="center" vertical="top" wrapText="1"/>
    </xf>
    <xf numFmtId="0" fontId="83" fillId="6" borderId="2" xfId="0" applyFont="1" applyFill="1" applyBorder="1" applyAlignment="1">
      <alignment horizontal="center" vertical="top" wrapText="1"/>
    </xf>
    <xf numFmtId="0" fontId="83" fillId="6" borderId="3" xfId="0" applyFont="1" applyFill="1" applyBorder="1" applyAlignment="1">
      <alignment horizontal="center" vertical="top" wrapText="1"/>
    </xf>
    <xf numFmtId="0" fontId="102" fillId="6" borderId="2" xfId="0" applyFont="1" applyFill="1" applyBorder="1" applyAlignment="1">
      <alignment horizontal="center" vertical="center" wrapText="1"/>
    </xf>
    <xf numFmtId="0" fontId="102" fillId="6" borderId="3" xfId="0" applyFont="1" applyFill="1" applyBorder="1" applyAlignment="1">
      <alignment horizontal="center" vertical="center" wrapText="1"/>
    </xf>
    <xf numFmtId="43" fontId="104" fillId="3" borderId="4" xfId="1" applyFont="1" applyFill="1" applyBorder="1" applyAlignment="1">
      <alignment horizontal="left" wrapText="1"/>
    </xf>
    <xf numFmtId="43" fontId="104" fillId="3" borderId="5" xfId="1" applyFont="1" applyFill="1" applyBorder="1" applyAlignment="1">
      <alignment horizontal="left" wrapText="1"/>
    </xf>
    <xf numFmtId="43" fontId="104" fillId="3" borderId="6" xfId="1" applyFont="1" applyFill="1" applyBorder="1" applyAlignment="1">
      <alignment horizontal="left" wrapText="1"/>
    </xf>
    <xf numFmtId="0" fontId="88" fillId="6" borderId="1" xfId="0" applyFont="1" applyFill="1" applyBorder="1" applyAlignment="1">
      <alignment horizontal="center" vertical="center" wrapText="1"/>
    </xf>
    <xf numFmtId="0" fontId="88" fillId="6" borderId="1" xfId="0" applyFont="1" applyFill="1" applyBorder="1" applyAlignment="1">
      <alignment horizontal="center" vertical="center"/>
    </xf>
    <xf numFmtId="164" fontId="143" fillId="9" borderId="1" xfId="4" applyFont="1" applyFill="1" applyBorder="1" applyAlignment="1">
      <alignment horizontal="justify" vertical="center" wrapText="1"/>
    </xf>
    <xf numFmtId="0" fontId="85" fillId="0" borderId="4" xfId="0" applyFont="1" applyBorder="1" applyAlignment="1">
      <alignment horizontal="left"/>
    </xf>
    <xf numFmtId="0" fontId="85" fillId="0" borderId="5" xfId="0" applyFont="1" applyBorder="1" applyAlignment="1">
      <alignment horizontal="left"/>
    </xf>
    <xf numFmtId="0" fontId="85" fillId="0" borderId="6" xfId="0" applyFont="1" applyBorder="1" applyAlignment="1">
      <alignment horizontal="left"/>
    </xf>
    <xf numFmtId="0" fontId="139" fillId="0" borderId="4" xfId="0" applyFont="1" applyBorder="1" applyAlignment="1">
      <alignment horizontal="left"/>
    </xf>
    <xf numFmtId="0" fontId="139" fillId="0" borderId="5" xfId="0" applyFont="1" applyBorder="1" applyAlignment="1">
      <alignment horizontal="left"/>
    </xf>
    <xf numFmtId="0" fontId="139" fillId="0" borderId="6" xfId="0" applyFont="1" applyBorder="1" applyAlignment="1">
      <alignment horizontal="left"/>
    </xf>
    <xf numFmtId="0" fontId="143" fillId="9" borderId="1" xfId="0" applyFont="1" applyFill="1" applyBorder="1" applyAlignment="1">
      <alignment horizontal="justify"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164" fontId="26" fillId="9" borderId="8" xfId="4" applyFont="1" applyFill="1" applyBorder="1" applyAlignment="1">
      <alignment horizontal="center" vertical="center" wrapText="1"/>
    </xf>
    <xf numFmtId="164" fontId="26" fillId="9" borderId="9" xfId="4" applyFont="1" applyFill="1" applyBorder="1" applyAlignment="1">
      <alignment horizontal="center" vertical="center" wrapText="1"/>
    </xf>
    <xf numFmtId="164" fontId="26" fillId="9" borderId="10" xfId="4" applyFont="1" applyFill="1" applyBorder="1" applyAlignment="1">
      <alignment horizontal="center" vertical="center" wrapText="1"/>
    </xf>
    <xf numFmtId="164" fontId="26" fillId="9" borderId="7" xfId="4" applyFont="1" applyFill="1" applyBorder="1" applyAlignment="1">
      <alignment horizontal="center" vertical="center" wrapText="1"/>
    </xf>
    <xf numFmtId="164" fontId="26" fillId="9" borderId="11" xfId="4" applyFont="1" applyFill="1" applyBorder="1" applyAlignment="1">
      <alignment horizontal="center" vertical="center" wrapText="1"/>
    </xf>
    <xf numFmtId="0" fontId="88" fillId="6" borderId="2" xfId="0" applyFont="1" applyFill="1" applyBorder="1" applyAlignment="1">
      <alignment horizontal="left" vertical="justify" wrapText="1"/>
    </xf>
    <xf numFmtId="0" fontId="88" fillId="6" borderId="3" xfId="0" applyFont="1" applyFill="1" applyBorder="1" applyAlignment="1">
      <alignment horizontal="left" vertical="justify" wrapText="1"/>
    </xf>
    <xf numFmtId="0" fontId="88" fillId="6" borderId="2" xfId="0" applyFont="1" applyFill="1" applyBorder="1" applyAlignment="1">
      <alignment horizontal="center" vertical="top" wrapText="1"/>
    </xf>
    <xf numFmtId="0" fontId="88" fillId="6" borderId="3" xfId="0" applyFont="1" applyFill="1" applyBorder="1" applyAlignment="1">
      <alignment horizontal="center" vertical="top" wrapText="1"/>
    </xf>
    <xf numFmtId="0" fontId="88" fillId="6" borderId="2" xfId="0" applyFont="1" applyFill="1" applyBorder="1" applyAlignment="1">
      <alignment horizontal="center" vertical="justify" wrapText="1"/>
    </xf>
    <xf numFmtId="0" fontId="88" fillId="6" borderId="3" xfId="0" applyFont="1" applyFill="1" applyBorder="1" applyAlignment="1">
      <alignment horizontal="center" vertical="justify" wrapText="1"/>
    </xf>
    <xf numFmtId="164" fontId="169" fillId="9" borderId="7" xfId="4" applyFont="1" applyFill="1" applyBorder="1" applyAlignment="1">
      <alignment horizontal="justify" vertical="center" wrapText="1"/>
    </xf>
    <xf numFmtId="164" fontId="169" fillId="9" borderId="11" xfId="4" applyFont="1" applyFill="1" applyBorder="1" applyAlignment="1">
      <alignment horizontal="justify" vertical="center" wrapText="1"/>
    </xf>
    <xf numFmtId="0" fontId="113" fillId="0" borderId="1" xfId="0" applyFont="1" applyBorder="1" applyAlignment="1">
      <alignment horizontal="left"/>
    </xf>
    <xf numFmtId="164" fontId="30" fillId="9" borderId="8" xfId="4" applyFont="1" applyFill="1" applyBorder="1" applyAlignment="1">
      <alignment horizontal="justify" vertical="center" wrapText="1"/>
    </xf>
    <xf numFmtId="164" fontId="30" fillId="9" borderId="9" xfId="4" applyFont="1" applyFill="1" applyBorder="1" applyAlignment="1">
      <alignment horizontal="justify" vertical="center" wrapText="1"/>
    </xf>
    <xf numFmtId="164" fontId="30" fillId="9" borderId="10" xfId="4" applyFont="1" applyFill="1" applyBorder="1" applyAlignment="1">
      <alignment horizontal="justify" vertical="center" wrapText="1"/>
    </xf>
    <xf numFmtId="0" fontId="156" fillId="9" borderId="7" xfId="0" applyFont="1" applyFill="1" applyBorder="1" applyAlignment="1">
      <alignment horizontal="justify" vertical="center"/>
    </xf>
    <xf numFmtId="0" fontId="156" fillId="9" borderId="11" xfId="0" applyFont="1" applyFill="1" applyBorder="1" applyAlignment="1">
      <alignment horizontal="justify" vertical="center"/>
    </xf>
    <xf numFmtId="164" fontId="156" fillId="9" borderId="8" xfId="2" applyFont="1" applyFill="1" applyBorder="1" applyAlignment="1">
      <alignment horizontal="justify" vertical="center"/>
    </xf>
    <xf numFmtId="164" fontId="156" fillId="9" borderId="9" xfId="2" applyFont="1" applyFill="1" applyBorder="1" applyAlignment="1">
      <alignment horizontal="justify" vertical="center"/>
    </xf>
    <xf numFmtId="164" fontId="156" fillId="9" borderId="10" xfId="2" applyFont="1" applyFill="1" applyBorder="1" applyAlignment="1">
      <alignment horizontal="justify" vertical="center"/>
    </xf>
    <xf numFmtId="164" fontId="156" fillId="9" borderId="7" xfId="2" applyFont="1" applyFill="1" applyBorder="1" applyAlignment="1">
      <alignment horizontal="justify" vertical="center"/>
    </xf>
    <xf numFmtId="164" fontId="156" fillId="9" borderId="11" xfId="2" applyFont="1" applyFill="1" applyBorder="1" applyAlignment="1">
      <alignment horizontal="justify" vertical="center"/>
    </xf>
    <xf numFmtId="0" fontId="127" fillId="6" borderId="2" xfId="0" applyFont="1" applyFill="1" applyBorder="1" applyAlignment="1">
      <alignment horizontal="center" vertical="center" wrapText="1"/>
    </xf>
    <xf numFmtId="0" fontId="127" fillId="6" borderId="3" xfId="0" applyFont="1" applyFill="1" applyBorder="1" applyAlignment="1">
      <alignment horizontal="center" vertical="center" wrapText="1"/>
    </xf>
    <xf numFmtId="0" fontId="174" fillId="0" borderId="4" xfId="0" applyFont="1" applyBorder="1" applyAlignment="1">
      <alignment horizontal="left"/>
    </xf>
    <xf numFmtId="0" fontId="174" fillId="0" borderId="5" xfId="0" applyFont="1" applyBorder="1" applyAlignment="1">
      <alignment horizontal="left"/>
    </xf>
    <xf numFmtId="0" fontId="174" fillId="0" borderId="6" xfId="0" applyFont="1" applyBorder="1" applyAlignment="1">
      <alignment horizontal="left"/>
    </xf>
    <xf numFmtId="0" fontId="170" fillId="6" borderId="2" xfId="0" applyFont="1" applyFill="1" applyBorder="1" applyAlignment="1">
      <alignment horizontal="center" vertical="center" wrapText="1"/>
    </xf>
    <xf numFmtId="0" fontId="170" fillId="6" borderId="3" xfId="0" applyFont="1" applyFill="1" applyBorder="1" applyAlignment="1">
      <alignment horizontal="center" vertical="center" wrapText="1"/>
    </xf>
    <xf numFmtId="0" fontId="117" fillId="6" borderId="2" xfId="0" applyFont="1" applyFill="1" applyBorder="1" applyAlignment="1">
      <alignment horizontal="center" vertical="center" wrapText="1"/>
    </xf>
    <xf numFmtId="0" fontId="117" fillId="6" borderId="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09" fillId="16" borderId="2" xfId="11" applyFont="1" applyFill="1" applyBorder="1" applyAlignment="1">
      <alignment horizontal="center" vertical="center" wrapText="1"/>
    </xf>
    <xf numFmtId="0" fontId="109" fillId="16" borderId="3" xfId="11" applyFont="1" applyFill="1" applyBorder="1" applyAlignment="1">
      <alignment horizontal="center" vertical="center" wrapText="1"/>
    </xf>
    <xf numFmtId="0" fontId="161" fillId="9" borderId="7" xfId="0" applyFont="1" applyFill="1" applyBorder="1" applyAlignment="1">
      <alignment horizontal="justify" vertical="center" wrapText="1"/>
    </xf>
    <xf numFmtId="0" fontId="161" fillId="9" borderId="44" xfId="0" applyFont="1" applyFill="1" applyBorder="1" applyAlignment="1">
      <alignment horizontal="justify" vertical="center" wrapText="1"/>
    </xf>
    <xf numFmtId="164" fontId="161" fillId="9" borderId="8" xfId="4" applyFont="1" applyFill="1" applyBorder="1" applyAlignment="1">
      <alignment horizontal="justify" vertical="center" wrapText="1"/>
    </xf>
    <xf numFmtId="164" fontId="161" fillId="9" borderId="9" xfId="4" applyFont="1" applyFill="1" applyBorder="1" applyAlignment="1">
      <alignment horizontal="justify" vertical="center" wrapText="1"/>
    </xf>
    <xf numFmtId="164" fontId="161" fillId="9" borderId="10" xfId="4" applyFont="1" applyFill="1" applyBorder="1" applyAlignment="1">
      <alignment horizontal="justify" vertical="center" wrapText="1"/>
    </xf>
    <xf numFmtId="164" fontId="161" fillId="9" borderId="7" xfId="4" applyFont="1" applyFill="1" applyBorder="1" applyAlignment="1">
      <alignment horizontal="justify" vertical="center" wrapText="1"/>
    </xf>
    <xf numFmtId="164" fontId="161" fillId="9" borderId="44" xfId="4" applyFont="1" applyFill="1" applyBorder="1" applyAlignment="1">
      <alignment horizontal="justify" vertical="center" wrapText="1"/>
    </xf>
  </cellXfs>
  <cellStyles count="15">
    <cellStyle name="Comma" xfId="1" builtinId="3"/>
    <cellStyle name="Comma 2" xfId="4" xr:uid="{00000000-0005-0000-0000-000001000000}"/>
    <cellStyle name="Comma 2 2" xfId="14" xr:uid="{00000000-0005-0000-0000-000002000000}"/>
    <cellStyle name="Comma 2 2 3 2" xfId="5" xr:uid="{00000000-0005-0000-0000-000003000000}"/>
    <cellStyle name="Comma 2 3" xfId="6" xr:uid="{00000000-0005-0000-0000-000004000000}"/>
    <cellStyle name="Comma 2 4" xfId="2" xr:uid="{00000000-0005-0000-0000-000005000000}"/>
    <cellStyle name="Comma 2 5" xfId="12" xr:uid="{00000000-0005-0000-0000-000006000000}"/>
    <cellStyle name="Comma 3" xfId="8" xr:uid="{00000000-0005-0000-0000-000007000000}"/>
    <cellStyle name="Normal" xfId="0" builtinId="0"/>
    <cellStyle name="Normal 2" xfId="9" xr:uid="{00000000-0005-0000-0000-000009000000}"/>
    <cellStyle name="Normal 2 3 3 2" xfId="10" xr:uid="{00000000-0005-0000-0000-00000A000000}"/>
    <cellStyle name="Normal 2 4" xfId="7" xr:uid="{00000000-0005-0000-0000-00000B000000}"/>
    <cellStyle name="Normal 3" xfId="11" xr:uid="{00000000-0005-0000-0000-00000C000000}"/>
    <cellStyle name="Percent" xfId="3" builtinId="5"/>
    <cellStyle name="Percent 2" xfId="13" xr:uid="{00000000-0005-0000-0000-00000E000000}"/>
  </cellStyles>
  <dxfs count="1">
    <dxf>
      <font>
        <b val="0"/>
        <i val="0"/>
        <strike val="0"/>
        <condense val="0"/>
        <extend val="0"/>
        <outline val="0"/>
        <shadow val="0"/>
        <u val="none"/>
        <vertAlign val="baseline"/>
        <sz val="9"/>
        <color rgb="FFC00000"/>
        <name val="Cambria"/>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69</xdr:row>
      <xdr:rowOff>0</xdr:rowOff>
    </xdr:from>
    <xdr:ext cx="47625" cy="47625"/>
    <xdr:pic>
      <xdr:nvPicPr>
        <xdr:cNvPr id="2" name="Picture 1">
          <a:extLst>
            <a:ext uri="{FF2B5EF4-FFF2-40B4-BE49-F238E27FC236}">
              <a16:creationId xmlns:a16="http://schemas.microsoft.com/office/drawing/2014/main" id="{2D3BBB67-4606-42BA-B218-05D6F1A8E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73580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70</xdr:row>
      <xdr:rowOff>0</xdr:rowOff>
    </xdr:from>
    <xdr:ext cx="47625" cy="47625"/>
    <xdr:pic>
      <xdr:nvPicPr>
        <xdr:cNvPr id="3" name="Picture 2">
          <a:extLst>
            <a:ext uri="{FF2B5EF4-FFF2-40B4-BE49-F238E27FC236}">
              <a16:creationId xmlns:a16="http://schemas.microsoft.com/office/drawing/2014/main" id="{2D80FAE0-1B1A-45E7-A612-9F3EC1A88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011680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68</xdr:row>
      <xdr:rowOff>0</xdr:rowOff>
    </xdr:from>
    <xdr:ext cx="47625" cy="47625"/>
    <xdr:pic>
      <xdr:nvPicPr>
        <xdr:cNvPr id="4" name="Picture 3">
          <a:extLst>
            <a:ext uri="{FF2B5EF4-FFF2-40B4-BE49-F238E27FC236}">
              <a16:creationId xmlns:a16="http://schemas.microsoft.com/office/drawing/2014/main" id="{148B0BE8-53DE-464F-A1FF-775CCE244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71662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69</xdr:row>
      <xdr:rowOff>0</xdr:rowOff>
    </xdr:from>
    <xdr:ext cx="47625" cy="47625"/>
    <xdr:pic>
      <xdr:nvPicPr>
        <xdr:cNvPr id="5" name="Picture 4">
          <a:extLst>
            <a:ext uri="{FF2B5EF4-FFF2-40B4-BE49-F238E27FC236}">
              <a16:creationId xmlns:a16="http://schemas.microsoft.com/office/drawing/2014/main" id="{31467000-250D-4BB6-A38F-8D956CE59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09762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CORRECTED%20NAKURU%20COB%20REPORT-%20QUARTER%201%20FY%20202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REVISED%20NCG%20COB%20PENDING%20BILLS%20-HALF%20YEAR%20REPO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arxa/Downloads/NAKURU%20COB%20PENDING%20BILLS%20REPORT-NINE%20MONTHS%20REVISED%20P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CCOUNTS/Documents/GILGIL/PAYMENTS%20GILGIL%202023-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RECURRENT"/>
      <sheetName val="DEVELOPMENT"/>
      <sheetName val="GVN"/>
      <sheetName val="FINANCE"/>
      <sheetName val="YOUTH"/>
      <sheetName val="AGRIC"/>
      <sheetName val="WATER"/>
      <sheetName val="EDUCATION"/>
      <sheetName val="PSTD"/>
      <sheetName val="LANDS"/>
      <sheetName val="TRADE"/>
      <sheetName val="CPSB"/>
      <sheetName val="INFRASTRUCTURE"/>
      <sheetName val="LEGAL"/>
      <sheetName val="NKR CITY"/>
      <sheetName val="NVS"/>
      <sheetName val="HEALTH"/>
      <sheetName val="Sheet2"/>
      <sheetName val="GILGIL"/>
      <sheetName val="MOLO"/>
    </sheetNames>
    <sheetDataSet>
      <sheetData sheetId="0"/>
      <sheetData sheetId="1">
        <row r="8">
          <cell r="C8">
            <v>16689157</v>
          </cell>
        </row>
        <row r="14">
          <cell r="C14">
            <v>372044902.97999996</v>
          </cell>
        </row>
        <row r="15">
          <cell r="C15">
            <v>16297418.199999999</v>
          </cell>
        </row>
        <row r="19">
          <cell r="C19">
            <v>3272964.55</v>
          </cell>
        </row>
        <row r="22">
          <cell r="C22">
            <v>728260984.51999998</v>
          </cell>
        </row>
      </sheetData>
      <sheetData sheetId="2">
        <row r="9">
          <cell r="C9">
            <v>11095557.600000001</v>
          </cell>
        </row>
        <row r="14">
          <cell r="C14">
            <v>0</v>
          </cell>
        </row>
        <row r="15">
          <cell r="C15">
            <v>0</v>
          </cell>
        </row>
        <row r="19">
          <cell r="C19">
            <v>0</v>
          </cell>
        </row>
        <row r="22">
          <cell r="C22">
            <v>3842719</v>
          </cell>
        </row>
      </sheetData>
      <sheetData sheetId="3">
        <row r="34">
          <cell r="F34">
            <v>16689157</v>
          </cell>
        </row>
      </sheetData>
      <sheetData sheetId="4">
        <row r="39">
          <cell r="I39">
            <v>11200</v>
          </cell>
        </row>
      </sheetData>
      <sheetData sheetId="5">
        <row r="158">
          <cell r="F158">
            <v>28013467.609999999</v>
          </cell>
        </row>
      </sheetData>
      <sheetData sheetId="6">
        <row r="12">
          <cell r="G12">
            <v>2211500</v>
          </cell>
        </row>
      </sheetData>
      <sheetData sheetId="7">
        <row r="9">
          <cell r="J9">
            <v>0</v>
          </cell>
        </row>
      </sheetData>
      <sheetData sheetId="8">
        <row r="11">
          <cell r="F11">
            <v>2190663.7999999998</v>
          </cell>
        </row>
      </sheetData>
      <sheetData sheetId="9">
        <row r="47">
          <cell r="F47">
            <v>16297418.199999999</v>
          </cell>
        </row>
      </sheetData>
      <sheetData sheetId="10">
        <row r="15">
          <cell r="H15">
            <v>612480</v>
          </cell>
        </row>
      </sheetData>
      <sheetData sheetId="11">
        <row r="62">
          <cell r="F62">
            <v>5561251</v>
          </cell>
        </row>
      </sheetData>
      <sheetData sheetId="12">
        <row r="91">
          <cell r="F91">
            <v>3272964.55</v>
          </cell>
        </row>
      </sheetData>
      <sheetData sheetId="13">
        <row r="26">
          <cell r="G26">
            <v>9517603</v>
          </cell>
        </row>
      </sheetData>
      <sheetData sheetId="14">
        <row r="27">
          <cell r="F27">
            <v>372044902.97999996</v>
          </cell>
        </row>
      </sheetData>
      <sheetData sheetId="15">
        <row r="12">
          <cell r="F12">
            <v>1454100</v>
          </cell>
        </row>
      </sheetData>
      <sheetData sheetId="16">
        <row r="39">
          <cell r="F39">
            <v>3100379.2</v>
          </cell>
        </row>
      </sheetData>
      <sheetData sheetId="17">
        <row r="14">
          <cell r="G14">
            <v>3842719</v>
          </cell>
        </row>
      </sheetData>
      <sheetData sheetId="18"/>
      <sheetData sheetId="19">
        <row r="23">
          <cell r="H23">
            <v>702560</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RECURRENT"/>
      <sheetName val="DEVELOPMENT"/>
      <sheetName val="GVN"/>
      <sheetName val="FINANCE"/>
      <sheetName val="YOUTH"/>
      <sheetName val="AGRICULTURE"/>
      <sheetName val="WATER"/>
      <sheetName val="EDUCATION"/>
      <sheetName val="PSTD"/>
      <sheetName val="LANDS"/>
      <sheetName val="TRADE"/>
      <sheetName val="CPSB"/>
      <sheetName val="ROADS"/>
      <sheetName val="LEGAL"/>
      <sheetName val="NKR CITY"/>
      <sheetName val="NVS"/>
      <sheetName val="HEALTH"/>
      <sheetName val="GILGIL"/>
      <sheetName val="MO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6">
          <cell r="F26">
            <v>2871992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9">
          <cell r="F39">
            <v>3100379.2</v>
          </cell>
        </row>
      </sheetData>
      <sheetData sheetId="17" refreshError="1"/>
      <sheetData sheetId="18" refreshError="1"/>
      <sheetData sheetId="19" refreshError="1">
        <row r="14">
          <cell r="H14">
            <v>683200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RECURRENT"/>
      <sheetName val="DEVELOPMENT "/>
      <sheetName val="GVN"/>
      <sheetName val="FINANCE"/>
      <sheetName val="AGRICULTURE"/>
      <sheetName val="YOUTH"/>
      <sheetName val="EDUCATION"/>
      <sheetName val="WATER"/>
      <sheetName val="LEGAL"/>
      <sheetName val="PSTD"/>
      <sheetName val="CITY BOARD"/>
      <sheetName val="LANDS"/>
      <sheetName val="TRADE"/>
      <sheetName val="CPSB"/>
      <sheetName val="ROADS"/>
      <sheetName val="NAIVASHA"/>
      <sheetName val="HEALTH"/>
      <sheetName val="GILGIL"/>
      <sheetName val="Sheet1"/>
      <sheetName val="MOLO"/>
    </sheetNames>
    <sheetDataSet>
      <sheetData sheetId="0"/>
      <sheetData sheetId="1"/>
      <sheetData sheetId="2"/>
      <sheetData sheetId="3"/>
      <sheetData sheetId="4"/>
      <sheetData sheetId="5"/>
      <sheetData sheetId="6"/>
      <sheetData sheetId="7"/>
      <sheetData sheetId="8">
        <row r="12">
          <cell r="G12">
            <v>0</v>
          </cell>
          <cell r="H12">
            <v>0</v>
          </cell>
        </row>
      </sheetData>
      <sheetData sheetId="9"/>
      <sheetData sheetId="10"/>
      <sheetData sheetId="11">
        <row r="13">
          <cell r="F13">
            <v>1454100</v>
          </cell>
        </row>
      </sheetData>
      <sheetData sheetId="12">
        <row r="15">
          <cell r="F15">
            <v>2000000</v>
          </cell>
        </row>
      </sheetData>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K_IFMIS_Payment_Details_30072"/>
      <sheetName val="GOK_IFMIS_Payment_Details_3 (2)"/>
      <sheetName val="GOK_IFMIS_Payment_Details_3 (3)"/>
      <sheetName val="GOK_IFMIS_Payment_Details_3 (4)"/>
      <sheetName val="Sheet4"/>
      <sheetName val="Sheet4 (2)"/>
      <sheetName val="Sheet4 (3)"/>
      <sheetName val="Sheet1"/>
      <sheetName val="GOK_IFMIS_Payment_Details_3_(2)"/>
      <sheetName val="GOK_IFMIS_Payment_Details_3_(3)"/>
      <sheetName val="GOK_IFMIS_Payment_Details_3_(4)"/>
      <sheetName val="Sheet4_(2)"/>
      <sheetName val="Sheet4_(3)"/>
      <sheetName val="GOK_IFMIS_Payment_Details_3_(22"/>
      <sheetName val="GOK_IFMIS_Payment_Details_3_(32"/>
      <sheetName val="GOK_IFMIS_Payment_Details_3_(42"/>
      <sheetName val="Sheet4_(2)2"/>
      <sheetName val="Sheet4_(3)2"/>
      <sheetName val="GOK_IFMIS_Payment_Details_3_(21"/>
      <sheetName val="GOK_IFMIS_Payment_Details_3_(31"/>
      <sheetName val="GOK_IFMIS_Payment_Details_3_(41"/>
      <sheetName val="Sheet4_(2)1"/>
      <sheetName val="Sheet4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
          <cell r="F9">
            <v>20637.95</v>
          </cell>
        </row>
        <row r="23">
          <cell r="F23">
            <v>21560</v>
          </cell>
        </row>
        <row r="28">
          <cell r="F28">
            <v>22800</v>
          </cell>
        </row>
        <row r="82">
          <cell r="F82">
            <v>99600</v>
          </cell>
        </row>
        <row r="90">
          <cell r="F90">
            <v>122000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topLeftCell="A42" zoomScale="89" zoomScaleNormal="89" workbookViewId="0">
      <selection activeCell="B28" sqref="B28:G37"/>
    </sheetView>
  </sheetViews>
  <sheetFormatPr defaultColWidth="15.42578125" defaultRowHeight="15.75"/>
  <cols>
    <col min="1" max="1" width="5.85546875" style="1008" customWidth="1"/>
    <col min="2" max="2" width="20.85546875" style="1008" customWidth="1"/>
    <col min="3" max="3" width="24.85546875" style="1008" customWidth="1"/>
    <col min="4" max="4" width="22.7109375" style="1008" customWidth="1"/>
    <col min="5" max="5" width="23.140625" style="1008" customWidth="1"/>
    <col min="6" max="6" width="26" style="1008" customWidth="1"/>
    <col min="7" max="7" width="23.42578125" style="1008" customWidth="1"/>
    <col min="8" max="8" width="20.42578125" style="1009" bestFit="1" customWidth="1"/>
    <col min="9" max="9" width="17.140625" style="1009" bestFit="1" customWidth="1"/>
    <col min="10" max="10" width="17.140625" style="1008" bestFit="1" customWidth="1"/>
    <col min="11" max="16384" width="15.42578125" style="1008"/>
  </cols>
  <sheetData>
    <row r="1" spans="1:13" ht="37.5" customHeight="1">
      <c r="A1" s="1338" t="s">
        <v>4514</v>
      </c>
      <c r="B1" s="1339"/>
      <c r="C1" s="1339"/>
      <c r="D1" s="1339"/>
      <c r="E1" s="1339"/>
      <c r="F1" s="1339"/>
      <c r="G1" s="1340"/>
    </row>
    <row r="2" spans="1:13">
      <c r="A2" s="1335" t="s">
        <v>4741</v>
      </c>
      <c r="B2" s="1336"/>
      <c r="C2" s="1336"/>
      <c r="D2" s="1336"/>
      <c r="E2" s="1336"/>
      <c r="F2" s="1336"/>
      <c r="G2" s="1337"/>
    </row>
    <row r="3" spans="1:13" ht="34.5" customHeight="1">
      <c r="A3" s="846"/>
      <c r="B3" s="991"/>
      <c r="C3" s="991"/>
      <c r="D3" s="991"/>
      <c r="E3" s="991"/>
      <c r="F3" s="991"/>
      <c r="G3" s="991"/>
    </row>
    <row r="4" spans="1:13" ht="63.75" customHeight="1">
      <c r="A4" s="848" t="s">
        <v>1667</v>
      </c>
      <c r="B4" s="848" t="s">
        <v>2316</v>
      </c>
      <c r="C4" s="848" t="s">
        <v>4515</v>
      </c>
      <c r="D4" s="848" t="s">
        <v>4742</v>
      </c>
      <c r="E4" s="848" t="s">
        <v>4737</v>
      </c>
      <c r="F4" s="848" t="s">
        <v>4738</v>
      </c>
      <c r="G4" s="848" t="s">
        <v>4743</v>
      </c>
    </row>
    <row r="5" spans="1:13">
      <c r="A5" s="849"/>
      <c r="B5" s="848"/>
      <c r="C5" s="848" t="s">
        <v>3</v>
      </c>
      <c r="D5" s="848" t="s">
        <v>4</v>
      </c>
      <c r="E5" s="848" t="s">
        <v>2168</v>
      </c>
      <c r="F5" s="847"/>
      <c r="G5" s="847"/>
    </row>
    <row r="6" spans="1:13" ht="31.5">
      <c r="A6" s="846">
        <v>1</v>
      </c>
      <c r="B6" s="850" t="s">
        <v>4516</v>
      </c>
      <c r="C6" s="851">
        <f>RECURRENT!C7</f>
        <v>16689157</v>
      </c>
      <c r="D6" s="852">
        <f>RECURRENT!D7</f>
        <v>1985485</v>
      </c>
      <c r="E6" s="853">
        <f>C6-D6</f>
        <v>14703672</v>
      </c>
      <c r="F6" s="852">
        <f>GVN!J52</f>
        <v>15085120</v>
      </c>
      <c r="G6" s="853">
        <f>E6+F6</f>
        <v>29788792</v>
      </c>
      <c r="J6" s="1009"/>
      <c r="K6" s="1027"/>
    </row>
    <row r="7" spans="1:13" ht="33" customHeight="1">
      <c r="A7" s="855">
        <v>2</v>
      </c>
      <c r="B7" s="856" t="s">
        <v>4517</v>
      </c>
      <c r="C7" s="851">
        <f>RECURRENT!C8+DEVELOPMENT!C8</f>
        <v>170698204.73999998</v>
      </c>
      <c r="D7" s="852">
        <f>RECURRENT!D8+DEVELOPMENT!D8</f>
        <v>140367242</v>
      </c>
      <c r="E7" s="853">
        <f t="shared" ref="E7:E20" si="0">C7-D7</f>
        <v>30330962.73999998</v>
      </c>
      <c r="F7" s="854">
        <f>RECURRENT!F8+DEVELOPMENT!F8</f>
        <v>681300984.95000005</v>
      </c>
      <c r="G7" s="853">
        <f t="shared" ref="G7:G20" si="1">E7+F7</f>
        <v>711631947.69000006</v>
      </c>
      <c r="J7" s="1009"/>
      <c r="K7" s="1027"/>
    </row>
    <row r="8" spans="1:13" ht="36.75" customHeight="1">
      <c r="A8" s="855">
        <v>3</v>
      </c>
      <c r="B8" s="856" t="s">
        <v>4518</v>
      </c>
      <c r="C8" s="857">
        <f>RECURRENT!C9+DEVELOPMENT!C9</f>
        <v>7945255</v>
      </c>
      <c r="D8" s="852">
        <f>RECURRENT!D9+DEVELOPMENT!D9</f>
        <v>3159330</v>
      </c>
      <c r="E8" s="853">
        <f t="shared" si="0"/>
        <v>4785925</v>
      </c>
      <c r="F8" s="854">
        <f>RECURRENT!F9+DEVELOPMENT!F9</f>
        <v>75002441.210000008</v>
      </c>
      <c r="G8" s="853">
        <f>AGRIC!K374</f>
        <v>79788366.210000008</v>
      </c>
      <c r="J8" s="1009"/>
      <c r="K8" s="1027"/>
    </row>
    <row r="9" spans="1:13" ht="24" customHeight="1">
      <c r="A9" s="855">
        <v>4</v>
      </c>
      <c r="B9" s="856" t="s">
        <v>4519</v>
      </c>
      <c r="C9" s="851">
        <f>RECURRENT!C10</f>
        <v>28105727.609999999</v>
      </c>
      <c r="D9" s="852">
        <f>RECURRENT!D10+DEVELOPMENT!D10</f>
        <v>10384583</v>
      </c>
      <c r="E9" s="853">
        <f t="shared" si="0"/>
        <v>17721144.609999999</v>
      </c>
      <c r="F9" s="854">
        <f>YOUTH!J399</f>
        <v>39792549.899999999</v>
      </c>
      <c r="G9" s="853">
        <f t="shared" si="1"/>
        <v>57513694.509999998</v>
      </c>
      <c r="J9" s="1009"/>
      <c r="K9" s="1027"/>
    </row>
    <row r="10" spans="1:13" ht="21" customHeight="1">
      <c r="A10" s="855">
        <v>5</v>
      </c>
      <c r="B10" s="856" t="s">
        <v>4520</v>
      </c>
      <c r="C10" s="851">
        <f>RECURRENT!C11</f>
        <v>2871992</v>
      </c>
      <c r="D10" s="852">
        <f>RECURRENT!D11+DEVELOPMENT!D11</f>
        <v>2031226</v>
      </c>
      <c r="E10" s="853">
        <f>C10-D10</f>
        <v>840766</v>
      </c>
      <c r="F10" s="852">
        <f>RECURRENT!F11+DEVELOPMENT!F11</f>
        <v>132404305.79000001</v>
      </c>
      <c r="G10" s="853">
        <f t="shared" si="1"/>
        <v>133245071.79000001</v>
      </c>
      <c r="J10" s="1009"/>
      <c r="K10" s="1027"/>
      <c r="M10" s="1009"/>
    </row>
    <row r="11" spans="1:13" ht="30" customHeight="1">
      <c r="A11" s="855">
        <v>6</v>
      </c>
      <c r="B11" s="850" t="s">
        <v>4521</v>
      </c>
      <c r="C11" s="851">
        <v>12424846.849999998</v>
      </c>
      <c r="D11" s="852">
        <f>RECURRENT!D12+DEVELOPMENT!D12</f>
        <v>3019754.05</v>
      </c>
      <c r="E11" s="853">
        <f t="shared" si="0"/>
        <v>9405092.799999997</v>
      </c>
      <c r="F11" s="852">
        <f>RECURRENT!F12+DEVELOPMENT!F12</f>
        <v>46436294.850000001</v>
      </c>
      <c r="G11" s="853">
        <f t="shared" si="1"/>
        <v>55841387.649999999</v>
      </c>
      <c r="J11" s="1009"/>
      <c r="K11" s="1027"/>
    </row>
    <row r="12" spans="1:13" ht="26.25" customHeight="1">
      <c r="A12" s="855">
        <v>7</v>
      </c>
      <c r="B12" s="850" t="s">
        <v>4522</v>
      </c>
      <c r="C12" s="851">
        <f>[1]RECURRENT!C14+[1]DEVELOPMENT!C14</f>
        <v>372044902.97999996</v>
      </c>
      <c r="D12" s="852"/>
      <c r="E12" s="853">
        <f t="shared" si="0"/>
        <v>372044902.97999996</v>
      </c>
      <c r="F12" s="852">
        <f>RECURRENT!F13</f>
        <v>267647056.89000002</v>
      </c>
      <c r="G12" s="853">
        <f t="shared" si="1"/>
        <v>639691959.87</v>
      </c>
      <c r="J12" s="1009"/>
      <c r="K12" s="1027"/>
    </row>
    <row r="13" spans="1:13" s="1035" customFormat="1" ht="21.75" customHeight="1">
      <c r="A13" s="1028">
        <v>8</v>
      </c>
      <c r="B13" s="1029" t="s">
        <v>4523</v>
      </c>
      <c r="C13" s="1030">
        <f>[1]RECURRENT!C15+[1]DEVELOPMENT!C15</f>
        <v>16297418.199999999</v>
      </c>
      <c r="D13" s="1031">
        <f>RECURRENT!D14+DEVELOPMENT!D14</f>
        <v>7853073.9000000004</v>
      </c>
      <c r="E13" s="1032">
        <f t="shared" si="0"/>
        <v>8444344.2999999989</v>
      </c>
      <c r="F13" s="1036">
        <v>43746801.49000001</v>
      </c>
      <c r="G13" s="1032">
        <f t="shared" si="1"/>
        <v>52191145.790000007</v>
      </c>
      <c r="H13" s="1033"/>
      <c r="I13" s="1033"/>
      <c r="J13" s="1009"/>
      <c r="K13" s="1027"/>
    </row>
    <row r="14" spans="1:13" ht="19.5" customHeight="1">
      <c r="A14" s="855">
        <v>9</v>
      </c>
      <c r="B14" s="846" t="s">
        <v>4524</v>
      </c>
      <c r="C14" s="851">
        <f>RECURRENT!C15+DEVELOPMENT!C15</f>
        <v>4351532.3499999996</v>
      </c>
      <c r="D14" s="852">
        <f>RECURRENT!D15+DEVELOPMENT!D15</f>
        <v>2079432</v>
      </c>
      <c r="E14" s="853">
        <f>C14-D14</f>
        <v>2272100.3499999996</v>
      </c>
      <c r="F14" s="852">
        <f>RECURRENT!F15+DEVELOPMENT!F15</f>
        <v>10483706.050000001</v>
      </c>
      <c r="G14" s="853">
        <f t="shared" si="1"/>
        <v>12755806.4</v>
      </c>
      <c r="J14" s="1009"/>
      <c r="K14" s="1027"/>
    </row>
    <row r="15" spans="1:13" s="1035" customFormat="1" ht="23.25" customHeight="1">
      <c r="A15" s="1028">
        <v>10</v>
      </c>
      <c r="B15" s="1044" t="s">
        <v>4525</v>
      </c>
      <c r="C15" s="1030">
        <v>23070497</v>
      </c>
      <c r="D15" s="1031">
        <v>14578022.649999999</v>
      </c>
      <c r="E15" s="1034">
        <f>C15-D15</f>
        <v>8492474.3500000015</v>
      </c>
      <c r="F15" s="1032">
        <v>48857042.999999993</v>
      </c>
      <c r="G15" s="1032">
        <f>E15+F15</f>
        <v>57349517.349999994</v>
      </c>
      <c r="H15" s="1033"/>
      <c r="I15" s="1033"/>
      <c r="J15" s="1033"/>
      <c r="K15" s="1034"/>
    </row>
    <row r="16" spans="1:13" s="1035" customFormat="1" ht="21" customHeight="1">
      <c r="A16" s="1028">
        <v>11</v>
      </c>
      <c r="B16" s="1029" t="s">
        <v>4526</v>
      </c>
      <c r="C16" s="1030">
        <v>17591467</v>
      </c>
      <c r="D16" s="1031">
        <f>RECURRENT!D17+DEVELOPMENT!D17</f>
        <v>987400</v>
      </c>
      <c r="E16" s="1032">
        <f>C16-D16</f>
        <v>16604067</v>
      </c>
      <c r="F16" s="1031">
        <f>RECURRENT!F17+DEVELOPMENT!F17</f>
        <v>68389633.200000003</v>
      </c>
      <c r="G16" s="1032">
        <f>E16+F16</f>
        <v>84993700.200000003</v>
      </c>
      <c r="H16" s="1033"/>
      <c r="I16" s="1033"/>
      <c r="J16" s="1009"/>
      <c r="K16" s="1027"/>
    </row>
    <row r="17" spans="1:11">
      <c r="A17" s="855">
        <v>12</v>
      </c>
      <c r="B17" s="850" t="s">
        <v>2291</v>
      </c>
      <c r="C17" s="851">
        <f>[1]RECURRENT!C19+[1]DEVELOPMENT!C19</f>
        <v>3272964.55</v>
      </c>
      <c r="D17" s="852">
        <f>RECURRENT!D18</f>
        <v>3037078.9499999997</v>
      </c>
      <c r="E17" s="853">
        <f t="shared" si="0"/>
        <v>235885.60000000009</v>
      </c>
      <c r="F17" s="858">
        <f>RECURRENT!F18</f>
        <v>6660819.2500000009</v>
      </c>
      <c r="G17" s="853">
        <f t="shared" si="1"/>
        <v>6896704.8500000015</v>
      </c>
      <c r="J17" s="1009"/>
      <c r="K17" s="1027"/>
    </row>
    <row r="18" spans="1:11" ht="22.5" customHeight="1">
      <c r="A18" s="855">
        <v>13</v>
      </c>
      <c r="B18" s="850" t="s">
        <v>4527</v>
      </c>
      <c r="C18" s="851">
        <f>RECURRENT!C19+DEVELOPMENT!C19</f>
        <v>39408940.849999994</v>
      </c>
      <c r="D18" s="852">
        <f>RECURRENT!D19+DEVELOPMENT!D19</f>
        <v>12374727.050000001</v>
      </c>
      <c r="E18" s="853">
        <f>C18-D18</f>
        <v>27034213.799999993</v>
      </c>
      <c r="F18" s="854">
        <f>RECURRENT!F19+DEVELOPMENT!F19</f>
        <v>227817978.70999998</v>
      </c>
      <c r="G18" s="853">
        <f>E18+F18</f>
        <v>254852192.50999996</v>
      </c>
      <c r="J18" s="1009"/>
      <c r="K18" s="1027"/>
    </row>
    <row r="19" spans="1:11" ht="31.5">
      <c r="A19" s="855">
        <v>14</v>
      </c>
      <c r="B19" s="850" t="s">
        <v>4528</v>
      </c>
      <c r="C19" s="851">
        <f>[2]NVS!F39</f>
        <v>3100379.2</v>
      </c>
      <c r="D19" s="852">
        <f>RECURRENT!D20</f>
        <v>977000</v>
      </c>
      <c r="E19" s="853">
        <f>C19-D19</f>
        <v>2123379.2000000002</v>
      </c>
      <c r="F19" s="1031">
        <f>RECURRENT!F20</f>
        <v>4030299.65</v>
      </c>
      <c r="G19" s="853">
        <f t="shared" si="1"/>
        <v>6153678.8499999996</v>
      </c>
      <c r="J19" s="1009"/>
      <c r="K19" s="1027"/>
    </row>
    <row r="20" spans="1:11">
      <c r="A20" s="855">
        <v>15</v>
      </c>
      <c r="B20" s="846" t="s">
        <v>4529</v>
      </c>
      <c r="C20" s="854">
        <f>[1]RECURRENT!C22+[1]DEVELOPMENT!C22</f>
        <v>732103703.51999998</v>
      </c>
      <c r="D20" s="988">
        <f>RECURRENT!D21+DEVELOPMENT!D21</f>
        <v>68868578.950000003</v>
      </c>
      <c r="E20" s="853">
        <f t="shared" si="0"/>
        <v>663235124.56999993</v>
      </c>
      <c r="F20" s="852">
        <f>RECURRENT!F21+DEVELOPMENT!F21</f>
        <v>669805527.56000006</v>
      </c>
      <c r="G20" s="853">
        <f t="shared" si="1"/>
        <v>1333040652.1300001</v>
      </c>
      <c r="J20" s="1009"/>
      <c r="K20" s="1027"/>
    </row>
    <row r="21" spans="1:11" ht="24.75" customHeight="1">
      <c r="A21" s="855">
        <v>16</v>
      </c>
      <c r="B21" s="846" t="s">
        <v>2292</v>
      </c>
      <c r="C21" s="854">
        <v>702560</v>
      </c>
      <c r="D21" s="988">
        <v>702560</v>
      </c>
      <c r="E21" s="853"/>
      <c r="F21" s="852">
        <v>420350</v>
      </c>
      <c r="G21" s="853">
        <f>E21+F21</f>
        <v>420350</v>
      </c>
      <c r="J21" s="1009"/>
      <c r="K21" s="1027"/>
    </row>
    <row r="22" spans="1:11">
      <c r="A22" s="855">
        <v>17</v>
      </c>
      <c r="B22" s="846" t="s">
        <v>2293</v>
      </c>
      <c r="C22" s="854">
        <v>683200</v>
      </c>
      <c r="D22" s="988"/>
      <c r="E22" s="853">
        <f>[2]MOLO!H14</f>
        <v>683200</v>
      </c>
      <c r="F22" s="852">
        <f>RECURRENT!F23</f>
        <v>2339500</v>
      </c>
      <c r="G22" s="853">
        <f>E22+F22</f>
        <v>3022700</v>
      </c>
      <c r="J22" s="1009"/>
      <c r="K22" s="1027"/>
    </row>
    <row r="23" spans="1:11">
      <c r="A23" s="846"/>
      <c r="B23" s="859" t="s">
        <v>309</v>
      </c>
      <c r="C23" s="860">
        <f>SUM(C6:C22)</f>
        <v>1451362748.8499999</v>
      </c>
      <c r="D23" s="860">
        <f t="shared" ref="D23:G23" si="2">SUM(D6:D22)</f>
        <v>272405493.55000001</v>
      </c>
      <c r="E23" s="860">
        <f t="shared" si="2"/>
        <v>1178957255.3</v>
      </c>
      <c r="F23" s="860">
        <f t="shared" si="2"/>
        <v>2340220412.5000005</v>
      </c>
      <c r="G23" s="860">
        <f t="shared" si="2"/>
        <v>3519177667.7999997</v>
      </c>
      <c r="J23" s="1010"/>
    </row>
    <row r="24" spans="1:11">
      <c r="G24" s="1027"/>
    </row>
    <row r="25" spans="1:11">
      <c r="C25" s="1009"/>
      <c r="D25" s="1009"/>
      <c r="E25" s="1009"/>
      <c r="F25" s="1009"/>
      <c r="G25" s="1009"/>
    </row>
    <row r="26" spans="1:11">
      <c r="C26" s="1009"/>
      <c r="D26" s="1009"/>
      <c r="E26" s="1009"/>
      <c r="F26" s="1009"/>
      <c r="G26" s="1009"/>
    </row>
    <row r="27" spans="1:11">
      <c r="C27" s="1009"/>
      <c r="D27" s="1009"/>
      <c r="E27" s="1009"/>
      <c r="F27" s="1009"/>
      <c r="G27" s="1009"/>
    </row>
    <row r="28" spans="1:11" ht="16.5" thickBot="1">
      <c r="D28" s="1010"/>
    </row>
    <row r="29" spans="1:11" ht="32.25" customHeight="1">
      <c r="B29" s="1332" t="s">
        <v>4746</v>
      </c>
      <c r="C29" s="1333"/>
      <c r="D29" s="1333"/>
      <c r="E29" s="1333"/>
      <c r="F29" s="1333"/>
      <c r="G29" s="1334"/>
    </row>
    <row r="30" spans="1:11" ht="16.5" thickBot="1">
      <c r="B30" s="1331" t="s">
        <v>336</v>
      </c>
      <c r="C30" s="1051" t="s">
        <v>339</v>
      </c>
      <c r="D30" s="1051" t="s">
        <v>340</v>
      </c>
      <c r="E30" s="1051" t="s">
        <v>341</v>
      </c>
      <c r="F30" s="1051" t="s">
        <v>342</v>
      </c>
      <c r="G30" s="1053" t="s">
        <v>338</v>
      </c>
    </row>
    <row r="31" spans="1:11" ht="33.75" customHeight="1">
      <c r="B31" s="1048" t="s">
        <v>343</v>
      </c>
      <c r="C31" s="1266">
        <v>265339366.41</v>
      </c>
      <c r="D31" s="1266">
        <v>294206982.56999993</v>
      </c>
      <c r="E31" s="1266">
        <v>35592914.719999999</v>
      </c>
      <c r="F31" s="1266">
        <v>73590152.269999996</v>
      </c>
      <c r="G31" s="1267">
        <f>SUM(C31:F31)</f>
        <v>668729415.96999991</v>
      </c>
    </row>
    <row r="32" spans="1:11" ht="45">
      <c r="B32" s="1047" t="s">
        <v>344</v>
      </c>
      <c r="C32" s="1268">
        <v>203372138.97999999</v>
      </c>
      <c r="D32" s="1269">
        <v>1374848141.4400001</v>
      </c>
      <c r="E32" s="1269">
        <v>231300822.75999999</v>
      </c>
      <c r="F32" s="1269">
        <v>994418677.70000005</v>
      </c>
      <c r="G32" s="1267">
        <f t="shared" ref="G32:G36" si="3">SUM(C32:F32)</f>
        <v>2803939780.8800001</v>
      </c>
    </row>
    <row r="33" spans="2:7" ht="60">
      <c r="B33" s="1047" t="s">
        <v>345</v>
      </c>
      <c r="C33" s="1269">
        <v>3520612.5</v>
      </c>
      <c r="D33" s="1269">
        <v>5464530.9000000004</v>
      </c>
      <c r="E33" s="1269">
        <v>130094.15</v>
      </c>
      <c r="F33" s="1269">
        <v>213270</v>
      </c>
      <c r="G33" s="1267">
        <f t="shared" si="3"/>
        <v>9328507.5500000007</v>
      </c>
    </row>
    <row r="34" spans="2:7" ht="30">
      <c r="B34" s="1047" t="s">
        <v>346</v>
      </c>
      <c r="C34" s="1269">
        <v>22700378.399999999</v>
      </c>
      <c r="D34" s="1269">
        <v>13270680</v>
      </c>
      <c r="E34" s="1269">
        <v>853424</v>
      </c>
      <c r="F34" s="1269">
        <v>355481</v>
      </c>
      <c r="G34" s="1267">
        <f t="shared" si="3"/>
        <v>37179963.399999999</v>
      </c>
    </row>
    <row r="35" spans="2:7" ht="33" customHeight="1">
      <c r="B35" s="1270" t="s">
        <v>347</v>
      </c>
      <c r="C35" s="1269">
        <f>SUM(C32:C34)</f>
        <v>229593129.88</v>
      </c>
      <c r="D35" s="1269">
        <f>SUM(D32:D34)</f>
        <v>1393583352.3400002</v>
      </c>
      <c r="E35" s="1269">
        <f>SUM(E32:E34)</f>
        <v>232284340.91</v>
      </c>
      <c r="F35" s="1269">
        <f>SUM(F32:F34)</f>
        <v>994987428.70000005</v>
      </c>
      <c r="G35" s="1267">
        <f t="shared" si="3"/>
        <v>2850448251.8300004</v>
      </c>
    </row>
    <row r="36" spans="2:7">
      <c r="B36" s="1271" t="s">
        <v>348</v>
      </c>
      <c r="C36" s="1272">
        <f>C35+C31</f>
        <v>494932496.28999996</v>
      </c>
      <c r="D36" s="1272">
        <f>D35+D31</f>
        <v>1687790334.9100001</v>
      </c>
      <c r="E36" s="1272">
        <f>E35+E31</f>
        <v>267877255.63</v>
      </c>
      <c r="F36" s="1272">
        <f>F35+F31</f>
        <v>1068577580.97</v>
      </c>
      <c r="G36" s="1267">
        <f t="shared" si="3"/>
        <v>3519177667.8000002</v>
      </c>
    </row>
    <row r="37" spans="2:7" ht="29.25" customHeight="1" thickBot="1">
      <c r="B37" s="1273" t="s">
        <v>349</v>
      </c>
      <c r="C37" s="1274">
        <f>C36/G36</f>
        <v>0.14063867841017672</v>
      </c>
      <c r="D37" s="1274">
        <f>D36/G36</f>
        <v>0.47959793287876695</v>
      </c>
      <c r="E37" s="1274">
        <f>E36/G36</f>
        <v>7.6119275841353695E-2</v>
      </c>
      <c r="F37" s="1274">
        <f>F36/G36</f>
        <v>0.30364411286970261</v>
      </c>
      <c r="G37" s="1274">
        <f t="shared" ref="G37" si="4">C37+D37+E37+F37</f>
        <v>1</v>
      </c>
    </row>
    <row r="38" spans="2:7">
      <c r="G38" s="1027"/>
    </row>
    <row r="41" spans="2:7">
      <c r="B41" s="1027"/>
    </row>
    <row r="42" spans="2:7" ht="16.5" thickBot="1">
      <c r="G42" s="1010"/>
    </row>
    <row r="43" spans="2:7" ht="22.5">
      <c r="B43" s="1332" t="s">
        <v>4828</v>
      </c>
      <c r="C43" s="1333"/>
      <c r="D43" s="1333"/>
      <c r="E43" s="1333"/>
      <c r="F43" s="1333"/>
      <c r="G43" s="1334"/>
    </row>
    <row r="44" spans="2:7" ht="16.5" thickBot="1">
      <c r="B44" s="1052" t="s">
        <v>336</v>
      </c>
      <c r="C44" s="1051" t="s">
        <v>339</v>
      </c>
      <c r="D44" s="1051" t="s">
        <v>340</v>
      </c>
      <c r="E44" s="1051" t="s">
        <v>341</v>
      </c>
      <c r="F44" s="1051" t="s">
        <v>342</v>
      </c>
      <c r="G44" s="1053" t="s">
        <v>338</v>
      </c>
    </row>
    <row r="45" spans="2:7" ht="28.5">
      <c r="B45" s="1048" t="s">
        <v>343</v>
      </c>
      <c r="C45" s="1266">
        <v>265339366.41</v>
      </c>
      <c r="D45" s="1266">
        <v>294206982.56999993</v>
      </c>
      <c r="E45" s="1266">
        <v>35592914.719999999</v>
      </c>
      <c r="F45" s="1266">
        <v>73590152.269999996</v>
      </c>
      <c r="G45" s="1267">
        <f>SUM(C45:F45)</f>
        <v>668729415.96999991</v>
      </c>
    </row>
    <row r="46" spans="2:7" ht="45">
      <c r="B46" s="1047" t="s">
        <v>344</v>
      </c>
      <c r="C46" s="1268">
        <v>343224926.79999995</v>
      </c>
      <c r="D46" s="1269">
        <v>1382515146.4400001</v>
      </c>
      <c r="E46" s="1269">
        <v>241759122.75999999</v>
      </c>
      <c r="F46" s="1269">
        <v>994418677.70000005</v>
      </c>
      <c r="G46" s="1267">
        <f t="shared" ref="G46:G50" si="5">SUM(C46:F46)</f>
        <v>2961917873.6999998</v>
      </c>
    </row>
    <row r="47" spans="2:7" ht="60">
      <c r="B47" s="1047" t="s">
        <v>345</v>
      </c>
      <c r="C47" s="1269">
        <v>3520612.5</v>
      </c>
      <c r="D47" s="1269">
        <v>5464530.9000000004</v>
      </c>
      <c r="E47" s="1269">
        <v>130094.15</v>
      </c>
      <c r="F47" s="1269">
        <v>213270</v>
      </c>
      <c r="G47" s="1267">
        <f t="shared" si="5"/>
        <v>9328507.5500000007</v>
      </c>
    </row>
    <row r="48" spans="2:7" ht="30">
      <c r="B48" s="1047" t="s">
        <v>346</v>
      </c>
      <c r="C48" s="1269">
        <v>22700378.399999999</v>
      </c>
      <c r="D48" s="1269">
        <v>13270680</v>
      </c>
      <c r="E48" s="1269">
        <v>853424</v>
      </c>
      <c r="F48" s="1269">
        <v>355481</v>
      </c>
      <c r="G48" s="1267">
        <f t="shared" si="5"/>
        <v>37179963.399999999</v>
      </c>
    </row>
    <row r="49" spans="2:7" ht="28.5">
      <c r="B49" s="1270" t="s">
        <v>347</v>
      </c>
      <c r="C49" s="1269">
        <f>SUM(C46:C48)</f>
        <v>369445917.69999993</v>
      </c>
      <c r="D49" s="1269">
        <f>SUM(D46:D48)</f>
        <v>1401250357.3400002</v>
      </c>
      <c r="E49" s="1269">
        <f>SUM(E46:E48)</f>
        <v>242742640.91</v>
      </c>
      <c r="F49" s="1269">
        <f>SUM(F46:F48)</f>
        <v>994987428.70000005</v>
      </c>
      <c r="G49" s="1267">
        <f t="shared" si="5"/>
        <v>3008426344.6500001</v>
      </c>
    </row>
    <row r="50" spans="2:7">
      <c r="B50" s="1271" t="s">
        <v>348</v>
      </c>
      <c r="C50" s="1272">
        <f>C49+C45</f>
        <v>634785284.1099999</v>
      </c>
      <c r="D50" s="1272">
        <f>D49+D45</f>
        <v>1695457339.9100001</v>
      </c>
      <c r="E50" s="1272">
        <f>E49+E45</f>
        <v>278335555.63</v>
      </c>
      <c r="F50" s="1272">
        <f>F49+F45</f>
        <v>1068577580.97</v>
      </c>
      <c r="G50" s="1267">
        <f t="shared" si="5"/>
        <v>3677155760.6199999</v>
      </c>
    </row>
    <row r="51" spans="2:7" ht="16.5" thickBot="1">
      <c r="B51" s="1273" t="s">
        <v>349</v>
      </c>
      <c r="C51" s="1274">
        <f>C50/G50</f>
        <v>0.17262942486911942</v>
      </c>
      <c r="D51" s="1274">
        <f>D50/G50</f>
        <v>0.46107846669626296</v>
      </c>
      <c r="E51" s="1274">
        <f>E50/G50</f>
        <v>7.5693164431813523E-2</v>
      </c>
      <c r="F51" s="1274">
        <f>F50/G50</f>
        <v>0.29059894400280417</v>
      </c>
      <c r="G51" s="1274">
        <f t="shared" ref="G51" si="6">C51+D51+E51+F51</f>
        <v>1</v>
      </c>
    </row>
  </sheetData>
  <mergeCells count="4">
    <mergeCell ref="B29:G29"/>
    <mergeCell ref="A2:G2"/>
    <mergeCell ref="A1:G1"/>
    <mergeCell ref="B43:G43"/>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K108"/>
  <sheetViews>
    <sheetView topLeftCell="B93" workbookViewId="0">
      <selection activeCell="J109" sqref="J109"/>
    </sheetView>
  </sheetViews>
  <sheetFormatPr defaultColWidth="8.7109375" defaultRowHeight="12.75"/>
  <cols>
    <col min="1" max="1" width="5.42578125" style="288" customWidth="1"/>
    <col min="2" max="2" width="26.5703125" style="287" customWidth="1"/>
    <col min="3" max="3" width="17.7109375" style="288" customWidth="1"/>
    <col min="4" max="4" width="22.5703125" style="288" customWidth="1"/>
    <col min="5" max="5" width="10.140625" style="288" customWidth="1"/>
    <col min="6" max="6" width="16.7109375" style="288" customWidth="1"/>
    <col min="7" max="7" width="18.5703125" style="288" customWidth="1"/>
    <col min="8" max="8" width="21.140625" style="288" bestFit="1" customWidth="1"/>
    <col min="9" max="9" width="17" style="288" customWidth="1"/>
    <col min="10" max="10" width="18.85546875" style="288" bestFit="1" customWidth="1"/>
    <col min="11" max="11" width="19.85546875" style="288" customWidth="1"/>
    <col min="12" max="16384" width="8.7109375" style="288"/>
  </cols>
  <sheetData>
    <row r="1" spans="1:11" ht="51">
      <c r="A1" s="1390" t="s">
        <v>0</v>
      </c>
      <c r="B1" s="1390" t="s">
        <v>312</v>
      </c>
      <c r="C1" s="1390" t="s">
        <v>313</v>
      </c>
      <c r="D1" s="1390" t="s">
        <v>314</v>
      </c>
      <c r="E1" s="1390" t="s">
        <v>315</v>
      </c>
      <c r="F1" s="1390" t="s">
        <v>316</v>
      </c>
      <c r="G1" s="1390" t="s">
        <v>2</v>
      </c>
      <c r="H1" s="289" t="s">
        <v>317</v>
      </c>
      <c r="I1" s="289" t="s">
        <v>318</v>
      </c>
      <c r="J1" s="289" t="s">
        <v>319</v>
      </c>
      <c r="K1" s="289" t="s">
        <v>187</v>
      </c>
    </row>
    <row r="2" spans="1:11">
      <c r="A2" s="1391"/>
      <c r="B2" s="1391"/>
      <c r="C2" s="1391"/>
      <c r="D2" s="1391"/>
      <c r="E2" s="1391"/>
      <c r="F2" s="1391"/>
      <c r="G2" s="1391"/>
      <c r="H2" s="289" t="s">
        <v>3</v>
      </c>
      <c r="I2" s="289" t="s">
        <v>4</v>
      </c>
      <c r="J2" s="289" t="s">
        <v>320</v>
      </c>
      <c r="K2" s="289" t="s">
        <v>321</v>
      </c>
    </row>
    <row r="3" spans="1:11" s="292" customFormat="1">
      <c r="A3" s="290" t="s">
        <v>322</v>
      </c>
      <c r="B3" s="291" t="s">
        <v>323</v>
      </c>
      <c r="C3" s="290"/>
      <c r="D3" s="290"/>
      <c r="E3" s="290"/>
      <c r="F3" s="290"/>
      <c r="G3" s="290"/>
      <c r="H3" s="290"/>
      <c r="I3" s="290"/>
      <c r="J3" s="290"/>
      <c r="K3" s="290"/>
    </row>
    <row r="4" spans="1:11" ht="38.25">
      <c r="A4" s="286">
        <v>1</v>
      </c>
      <c r="B4" s="285" t="s">
        <v>351</v>
      </c>
      <c r="C4" s="286" t="s">
        <v>352</v>
      </c>
      <c r="D4" s="284" t="s">
        <v>353</v>
      </c>
      <c r="E4" s="293">
        <v>0</v>
      </c>
      <c r="F4" s="293">
        <v>0</v>
      </c>
      <c r="G4" s="294" t="s">
        <v>354</v>
      </c>
      <c r="H4" s="293">
        <v>42000000</v>
      </c>
      <c r="I4" s="293">
        <v>0</v>
      </c>
      <c r="J4" s="293">
        <v>0</v>
      </c>
      <c r="K4" s="295">
        <f>H4+I4+J4</f>
        <v>42000000</v>
      </c>
    </row>
    <row r="5" spans="1:11" ht="38.25">
      <c r="A5" s="286">
        <v>2</v>
      </c>
      <c r="B5" s="285" t="s">
        <v>355</v>
      </c>
      <c r="C5" s="286" t="s">
        <v>356</v>
      </c>
      <c r="D5" s="284" t="s">
        <v>353</v>
      </c>
      <c r="E5" s="293">
        <v>0</v>
      </c>
      <c r="F5" s="293">
        <v>0</v>
      </c>
      <c r="G5" s="294" t="s">
        <v>354</v>
      </c>
      <c r="H5" s="293">
        <v>25093550</v>
      </c>
      <c r="I5" s="293">
        <v>0</v>
      </c>
      <c r="J5" s="293">
        <v>0</v>
      </c>
      <c r="K5" s="295">
        <f t="shared" ref="K5:K52" si="0">H5+I5+J5</f>
        <v>25093550</v>
      </c>
    </row>
    <row r="6" spans="1:11" ht="38.25">
      <c r="A6" s="286">
        <v>3</v>
      </c>
      <c r="B6" s="285" t="s">
        <v>357</v>
      </c>
      <c r="C6" s="286" t="s">
        <v>356</v>
      </c>
      <c r="D6" s="284" t="s">
        <v>353</v>
      </c>
      <c r="E6" s="293">
        <v>0</v>
      </c>
      <c r="F6" s="293">
        <v>0</v>
      </c>
      <c r="G6" s="294" t="s">
        <v>354</v>
      </c>
      <c r="H6" s="293">
        <v>89123188.349999994</v>
      </c>
      <c r="I6" s="293">
        <v>0</v>
      </c>
      <c r="J6" s="293">
        <v>0</v>
      </c>
      <c r="K6" s="295">
        <f t="shared" si="0"/>
        <v>89123188.349999994</v>
      </c>
    </row>
    <row r="7" spans="1:11" ht="38.25">
      <c r="A7" s="286">
        <v>4</v>
      </c>
      <c r="B7" s="285" t="s">
        <v>358</v>
      </c>
      <c r="C7" s="286" t="s">
        <v>356</v>
      </c>
      <c r="D7" s="284" t="s">
        <v>353</v>
      </c>
      <c r="E7" s="293">
        <v>0</v>
      </c>
      <c r="F7" s="293">
        <v>0</v>
      </c>
      <c r="G7" s="294" t="s">
        <v>354</v>
      </c>
      <c r="H7" s="293">
        <v>26249275.109999999</v>
      </c>
      <c r="I7" s="293">
        <v>0</v>
      </c>
      <c r="J7" s="293">
        <v>0</v>
      </c>
      <c r="K7" s="295">
        <f t="shared" si="0"/>
        <v>26249275.109999999</v>
      </c>
    </row>
    <row r="8" spans="1:11" ht="38.25">
      <c r="A8" s="286">
        <v>5</v>
      </c>
      <c r="B8" s="285" t="s">
        <v>359</v>
      </c>
      <c r="C8" s="286" t="s">
        <v>356</v>
      </c>
      <c r="D8" s="284" t="s">
        <v>353</v>
      </c>
      <c r="E8" s="293">
        <v>0</v>
      </c>
      <c r="F8" s="293">
        <v>0</v>
      </c>
      <c r="G8" s="294" t="s">
        <v>354</v>
      </c>
      <c r="H8" s="293">
        <v>7099717.5599999996</v>
      </c>
      <c r="I8" s="293">
        <v>0</v>
      </c>
      <c r="J8" s="293">
        <v>0</v>
      </c>
      <c r="K8" s="295">
        <f t="shared" si="0"/>
        <v>7099717.5599999996</v>
      </c>
    </row>
    <row r="9" spans="1:11" ht="38.25">
      <c r="A9" s="286">
        <v>6</v>
      </c>
      <c r="B9" s="285" t="s">
        <v>360</v>
      </c>
      <c r="C9" s="286" t="s">
        <v>356</v>
      </c>
      <c r="D9" s="284" t="s">
        <v>353</v>
      </c>
      <c r="E9" s="293">
        <v>0</v>
      </c>
      <c r="F9" s="293">
        <v>0</v>
      </c>
      <c r="G9" s="294" t="s">
        <v>354</v>
      </c>
      <c r="H9" s="293">
        <v>46966797.100000001</v>
      </c>
      <c r="I9" s="293">
        <v>0</v>
      </c>
      <c r="J9" s="293">
        <v>0</v>
      </c>
      <c r="K9" s="295">
        <f t="shared" si="0"/>
        <v>46966797.100000001</v>
      </c>
    </row>
    <row r="10" spans="1:11" ht="38.25">
      <c r="A10" s="286">
        <v>7</v>
      </c>
      <c r="B10" s="285" t="s">
        <v>361</v>
      </c>
      <c r="C10" s="286" t="s">
        <v>356</v>
      </c>
      <c r="D10" s="284" t="s">
        <v>353</v>
      </c>
      <c r="E10" s="293">
        <v>0</v>
      </c>
      <c r="F10" s="293">
        <v>0</v>
      </c>
      <c r="G10" s="294" t="s">
        <v>362</v>
      </c>
      <c r="H10" s="293">
        <v>2231749.2999999998</v>
      </c>
      <c r="I10" s="293">
        <v>0</v>
      </c>
      <c r="J10" s="293">
        <v>0</v>
      </c>
      <c r="K10" s="295">
        <f t="shared" si="0"/>
        <v>2231749.2999999998</v>
      </c>
    </row>
    <row r="11" spans="1:11" ht="38.25">
      <c r="A11" s="286">
        <v>8</v>
      </c>
      <c r="B11" s="285" t="s">
        <v>363</v>
      </c>
      <c r="C11" s="286" t="s">
        <v>356</v>
      </c>
      <c r="D11" s="284" t="s">
        <v>353</v>
      </c>
      <c r="E11" s="293">
        <v>0</v>
      </c>
      <c r="F11" s="293">
        <v>0</v>
      </c>
      <c r="G11" s="294" t="s">
        <v>354</v>
      </c>
      <c r="H11" s="293">
        <v>9188720</v>
      </c>
      <c r="I11" s="293">
        <v>0</v>
      </c>
      <c r="J11" s="293">
        <v>0</v>
      </c>
      <c r="K11" s="295">
        <f t="shared" si="0"/>
        <v>9188720</v>
      </c>
    </row>
    <row r="12" spans="1:11" ht="38.25">
      <c r="A12" s="286">
        <v>9</v>
      </c>
      <c r="B12" s="285" t="s">
        <v>364</v>
      </c>
      <c r="C12" s="286" t="s">
        <v>356</v>
      </c>
      <c r="D12" s="284" t="s">
        <v>353</v>
      </c>
      <c r="E12" s="293">
        <v>0</v>
      </c>
      <c r="F12" s="293">
        <v>0</v>
      </c>
      <c r="G12" s="294" t="s">
        <v>354</v>
      </c>
      <c r="H12" s="293">
        <v>19316000</v>
      </c>
      <c r="I12" s="293">
        <v>0</v>
      </c>
      <c r="J12" s="293">
        <v>0</v>
      </c>
      <c r="K12" s="295">
        <f t="shared" si="0"/>
        <v>19316000</v>
      </c>
    </row>
    <row r="13" spans="1:11" ht="38.25">
      <c r="A13" s="286">
        <v>10</v>
      </c>
      <c r="B13" s="285" t="s">
        <v>365</v>
      </c>
      <c r="C13" s="286" t="s">
        <v>356</v>
      </c>
      <c r="D13" s="284" t="s">
        <v>353</v>
      </c>
      <c r="E13" s="293">
        <v>0</v>
      </c>
      <c r="F13" s="293">
        <v>0</v>
      </c>
      <c r="G13" s="294" t="s">
        <v>354</v>
      </c>
      <c r="H13" s="293">
        <v>5610000</v>
      </c>
      <c r="I13" s="293">
        <v>0</v>
      </c>
      <c r="J13" s="293">
        <v>0</v>
      </c>
      <c r="K13" s="295">
        <f t="shared" si="0"/>
        <v>5610000</v>
      </c>
    </row>
    <row r="14" spans="1:11" ht="38.25">
      <c r="A14" s="286">
        <v>11</v>
      </c>
      <c r="B14" s="285" t="s">
        <v>366</v>
      </c>
      <c r="C14" s="286" t="s">
        <v>356</v>
      </c>
      <c r="D14" s="284" t="s">
        <v>353</v>
      </c>
      <c r="E14" s="293">
        <v>0</v>
      </c>
      <c r="F14" s="293">
        <v>0</v>
      </c>
      <c r="G14" s="294" t="s">
        <v>354</v>
      </c>
      <c r="H14" s="293">
        <v>26702000</v>
      </c>
      <c r="I14" s="293">
        <v>0</v>
      </c>
      <c r="J14" s="293">
        <v>0</v>
      </c>
      <c r="K14" s="295">
        <f t="shared" si="0"/>
        <v>26702000</v>
      </c>
    </row>
    <row r="15" spans="1:11" ht="38.25">
      <c r="A15" s="286">
        <v>12</v>
      </c>
      <c r="B15" s="285" t="s">
        <v>367</v>
      </c>
      <c r="C15" s="286" t="s">
        <v>368</v>
      </c>
      <c r="D15" s="284" t="s">
        <v>353</v>
      </c>
      <c r="E15" s="293">
        <v>0</v>
      </c>
      <c r="F15" s="293">
        <v>0</v>
      </c>
      <c r="G15" s="294" t="s">
        <v>354</v>
      </c>
      <c r="H15" s="293">
        <v>1105450</v>
      </c>
      <c r="I15" s="293">
        <v>0</v>
      </c>
      <c r="J15" s="293">
        <v>0</v>
      </c>
      <c r="K15" s="295">
        <f t="shared" si="0"/>
        <v>1105450</v>
      </c>
    </row>
    <row r="16" spans="1:11" ht="38.25">
      <c r="A16" s="286">
        <v>13</v>
      </c>
      <c r="B16" s="285" t="s">
        <v>369</v>
      </c>
      <c r="C16" s="286" t="s">
        <v>370</v>
      </c>
      <c r="D16" s="284" t="s">
        <v>353</v>
      </c>
      <c r="E16" s="293">
        <v>0</v>
      </c>
      <c r="F16" s="293">
        <v>0</v>
      </c>
      <c r="G16" s="294" t="s">
        <v>362</v>
      </c>
      <c r="H16" s="293">
        <v>4620854</v>
      </c>
      <c r="I16" s="293">
        <v>0</v>
      </c>
      <c r="J16" s="293">
        <v>0</v>
      </c>
      <c r="K16" s="295">
        <f t="shared" si="0"/>
        <v>4620854</v>
      </c>
    </row>
    <row r="17" spans="1:11" ht="38.25">
      <c r="A17" s="286">
        <v>14</v>
      </c>
      <c r="B17" s="285" t="s">
        <v>371</v>
      </c>
      <c r="C17" s="286" t="s">
        <v>356</v>
      </c>
      <c r="D17" s="284" t="s">
        <v>353</v>
      </c>
      <c r="E17" s="293">
        <v>0</v>
      </c>
      <c r="F17" s="293">
        <v>0</v>
      </c>
      <c r="G17" s="294" t="s">
        <v>354</v>
      </c>
      <c r="H17" s="293">
        <v>12229649</v>
      </c>
      <c r="I17" s="293">
        <v>0</v>
      </c>
      <c r="J17" s="293">
        <v>0</v>
      </c>
      <c r="K17" s="295">
        <f t="shared" si="0"/>
        <v>12229649</v>
      </c>
    </row>
    <row r="18" spans="1:11" ht="38.25">
      <c r="A18" s="286">
        <v>15</v>
      </c>
      <c r="B18" s="285" t="s">
        <v>372</v>
      </c>
      <c r="C18" s="286" t="s">
        <v>356</v>
      </c>
      <c r="D18" s="284" t="s">
        <v>353</v>
      </c>
      <c r="E18" s="293">
        <v>0</v>
      </c>
      <c r="F18" s="293">
        <v>0</v>
      </c>
      <c r="G18" s="294" t="s">
        <v>354</v>
      </c>
      <c r="H18" s="293">
        <v>11189716.560000001</v>
      </c>
      <c r="I18" s="293">
        <v>0</v>
      </c>
      <c r="J18" s="293">
        <v>0</v>
      </c>
      <c r="K18" s="295">
        <f t="shared" si="0"/>
        <v>11189716.560000001</v>
      </c>
    </row>
    <row r="19" spans="1:11" ht="38.25">
      <c r="A19" s="286">
        <v>16</v>
      </c>
      <c r="B19" s="285" t="s">
        <v>373</v>
      </c>
      <c r="C19" s="286" t="s">
        <v>356</v>
      </c>
      <c r="D19" s="284" t="s">
        <v>353</v>
      </c>
      <c r="E19" s="293">
        <v>0</v>
      </c>
      <c r="F19" s="293">
        <v>0</v>
      </c>
      <c r="G19" s="294" t="s">
        <v>354</v>
      </c>
      <c r="H19" s="293">
        <v>14163430</v>
      </c>
      <c r="I19" s="293">
        <v>0</v>
      </c>
      <c r="J19" s="293">
        <v>0</v>
      </c>
      <c r="K19" s="295">
        <f t="shared" si="0"/>
        <v>14163430</v>
      </c>
    </row>
    <row r="20" spans="1:11" ht="38.25">
      <c r="A20" s="286">
        <v>17</v>
      </c>
      <c r="B20" s="285" t="s">
        <v>374</v>
      </c>
      <c r="C20" s="286" t="s">
        <v>356</v>
      </c>
      <c r="D20" s="284" t="s">
        <v>353</v>
      </c>
      <c r="E20" s="293">
        <v>0</v>
      </c>
      <c r="F20" s="293">
        <v>0</v>
      </c>
      <c r="G20" s="294" t="s">
        <v>354</v>
      </c>
      <c r="H20" s="293">
        <v>14459490</v>
      </c>
      <c r="I20" s="293">
        <v>0</v>
      </c>
      <c r="J20" s="293">
        <v>0</v>
      </c>
      <c r="K20" s="295">
        <f t="shared" si="0"/>
        <v>14459490</v>
      </c>
    </row>
    <row r="21" spans="1:11" ht="38.25">
      <c r="A21" s="286">
        <v>18</v>
      </c>
      <c r="B21" s="285" t="s">
        <v>375</v>
      </c>
      <c r="C21" s="286" t="s">
        <v>376</v>
      </c>
      <c r="D21" s="284" t="s">
        <v>353</v>
      </c>
      <c r="E21" s="293">
        <v>0</v>
      </c>
      <c r="F21" s="293">
        <v>0</v>
      </c>
      <c r="G21" s="294" t="s">
        <v>354</v>
      </c>
      <c r="H21" s="293">
        <v>2990302</v>
      </c>
      <c r="I21" s="293">
        <v>0</v>
      </c>
      <c r="J21" s="293">
        <v>0</v>
      </c>
      <c r="K21" s="295">
        <f t="shared" si="0"/>
        <v>2990302</v>
      </c>
    </row>
    <row r="22" spans="1:11" ht="38.25">
      <c r="A22" s="286">
        <v>19</v>
      </c>
      <c r="B22" s="285" t="s">
        <v>377</v>
      </c>
      <c r="C22" s="286" t="s">
        <v>356</v>
      </c>
      <c r="D22" s="284" t="s">
        <v>353</v>
      </c>
      <c r="E22" s="293">
        <v>0</v>
      </c>
      <c r="F22" s="293">
        <v>0</v>
      </c>
      <c r="G22" s="294" t="s">
        <v>354</v>
      </c>
      <c r="H22" s="293">
        <v>10930014</v>
      </c>
      <c r="I22" s="293">
        <v>0</v>
      </c>
      <c r="J22" s="293">
        <v>0</v>
      </c>
      <c r="K22" s="295">
        <f t="shared" si="0"/>
        <v>10930014</v>
      </c>
    </row>
    <row r="23" spans="1:11" ht="38.25">
      <c r="A23" s="286">
        <v>20</v>
      </c>
      <c r="B23" s="285" t="s">
        <v>378</v>
      </c>
      <c r="C23" s="286" t="s">
        <v>379</v>
      </c>
      <c r="D23" s="284" t="s">
        <v>353</v>
      </c>
      <c r="E23" s="293">
        <v>0</v>
      </c>
      <c r="F23" s="293">
        <v>0</v>
      </c>
      <c r="G23" s="294" t="s">
        <v>354</v>
      </c>
      <c r="H23" s="293">
        <v>775000</v>
      </c>
      <c r="I23" s="293">
        <v>0</v>
      </c>
      <c r="J23" s="293">
        <v>0</v>
      </c>
      <c r="K23" s="295">
        <f t="shared" si="0"/>
        <v>775000</v>
      </c>
    </row>
    <row r="24" spans="1:11" ht="38.25">
      <c r="A24" s="286">
        <v>21</v>
      </c>
      <c r="B24" s="285" t="s">
        <v>380</v>
      </c>
      <c r="C24" s="286" t="s">
        <v>376</v>
      </c>
      <c r="D24" s="284" t="s">
        <v>353</v>
      </c>
      <c r="E24" s="293">
        <v>0</v>
      </c>
      <c r="F24" s="293">
        <v>0</v>
      </c>
      <c r="G24" s="294" t="s">
        <v>362</v>
      </c>
      <c r="H24" s="293">
        <v>0</v>
      </c>
      <c r="I24" s="293">
        <v>0</v>
      </c>
      <c r="J24" s="293">
        <v>787750</v>
      </c>
      <c r="K24" s="295">
        <f t="shared" si="0"/>
        <v>787750</v>
      </c>
    </row>
    <row r="25" spans="1:11" ht="38.25">
      <c r="A25" s="286">
        <v>22</v>
      </c>
      <c r="B25" s="285" t="s">
        <v>381</v>
      </c>
      <c r="C25" s="286" t="s">
        <v>376</v>
      </c>
      <c r="D25" s="284" t="s">
        <v>353</v>
      </c>
      <c r="E25" s="293">
        <v>0</v>
      </c>
      <c r="F25" s="293">
        <v>0</v>
      </c>
      <c r="G25" s="294" t="s">
        <v>362</v>
      </c>
      <c r="H25" s="293">
        <v>0</v>
      </c>
      <c r="I25" s="293">
        <v>0</v>
      </c>
      <c r="J25" s="293">
        <v>75925618</v>
      </c>
      <c r="K25" s="295">
        <f t="shared" si="0"/>
        <v>75925618</v>
      </c>
    </row>
    <row r="26" spans="1:11" ht="38.25">
      <c r="A26" s="286">
        <v>23</v>
      </c>
      <c r="B26" s="285" t="s">
        <v>382</v>
      </c>
      <c r="C26" s="286" t="s">
        <v>376</v>
      </c>
      <c r="D26" s="284" t="s">
        <v>353</v>
      </c>
      <c r="E26" s="293">
        <v>0</v>
      </c>
      <c r="F26" s="293">
        <v>0</v>
      </c>
      <c r="G26" s="294" t="s">
        <v>362</v>
      </c>
      <c r="H26" s="293">
        <v>0</v>
      </c>
      <c r="I26" s="293">
        <v>0</v>
      </c>
      <c r="J26" s="293">
        <v>4242573.93</v>
      </c>
      <c r="K26" s="295">
        <f t="shared" si="0"/>
        <v>4242573.93</v>
      </c>
    </row>
    <row r="27" spans="1:11" ht="38.25">
      <c r="A27" s="286">
        <v>24</v>
      </c>
      <c r="B27" s="285" t="s">
        <v>383</v>
      </c>
      <c r="C27" s="286" t="s">
        <v>376</v>
      </c>
      <c r="D27" s="284" t="s">
        <v>353</v>
      </c>
      <c r="E27" s="293">
        <v>0</v>
      </c>
      <c r="F27" s="293">
        <v>0</v>
      </c>
      <c r="G27" s="294" t="s">
        <v>362</v>
      </c>
      <c r="H27" s="293">
        <v>0</v>
      </c>
      <c r="I27" s="293">
        <v>0</v>
      </c>
      <c r="J27" s="293">
        <v>69835</v>
      </c>
      <c r="K27" s="295">
        <f t="shared" si="0"/>
        <v>69835</v>
      </c>
    </row>
    <row r="28" spans="1:11" ht="38.25">
      <c r="A28" s="286">
        <v>25</v>
      </c>
      <c r="B28" s="285" t="s">
        <v>384</v>
      </c>
      <c r="C28" s="286" t="s">
        <v>376</v>
      </c>
      <c r="D28" s="284" t="s">
        <v>353</v>
      </c>
      <c r="E28" s="293">
        <v>0</v>
      </c>
      <c r="F28" s="293">
        <v>0</v>
      </c>
      <c r="G28" s="294" t="s">
        <v>362</v>
      </c>
      <c r="H28" s="293">
        <v>0</v>
      </c>
      <c r="I28" s="293">
        <v>0</v>
      </c>
      <c r="J28" s="293">
        <v>55386</v>
      </c>
      <c r="K28" s="295">
        <f t="shared" si="0"/>
        <v>55386</v>
      </c>
    </row>
    <row r="29" spans="1:11" ht="38.25">
      <c r="A29" s="286">
        <v>26</v>
      </c>
      <c r="B29" s="285" t="s">
        <v>384</v>
      </c>
      <c r="C29" s="286" t="s">
        <v>376</v>
      </c>
      <c r="D29" s="284" t="s">
        <v>353</v>
      </c>
      <c r="E29" s="293">
        <v>0</v>
      </c>
      <c r="F29" s="293">
        <v>0</v>
      </c>
      <c r="G29" s="294" t="s">
        <v>362</v>
      </c>
      <c r="H29" s="293">
        <v>0</v>
      </c>
      <c r="I29" s="293">
        <v>0</v>
      </c>
      <c r="J29" s="293">
        <v>55386</v>
      </c>
      <c r="K29" s="295">
        <f t="shared" si="0"/>
        <v>55386</v>
      </c>
    </row>
    <row r="30" spans="1:11" ht="38.25">
      <c r="A30" s="286">
        <v>27</v>
      </c>
      <c r="B30" s="285" t="s">
        <v>384</v>
      </c>
      <c r="C30" s="286" t="s">
        <v>376</v>
      </c>
      <c r="D30" s="284" t="s">
        <v>353</v>
      </c>
      <c r="E30" s="293">
        <v>0</v>
      </c>
      <c r="F30" s="293">
        <v>0</v>
      </c>
      <c r="G30" s="294" t="s">
        <v>362</v>
      </c>
      <c r="H30" s="293">
        <v>0</v>
      </c>
      <c r="I30" s="293">
        <v>0</v>
      </c>
      <c r="J30" s="293">
        <v>59656</v>
      </c>
      <c r="K30" s="295">
        <f t="shared" si="0"/>
        <v>59656</v>
      </c>
    </row>
    <row r="31" spans="1:11" ht="38.25">
      <c r="A31" s="286">
        <v>28</v>
      </c>
      <c r="B31" s="285" t="s">
        <v>384</v>
      </c>
      <c r="C31" s="286" t="s">
        <v>376</v>
      </c>
      <c r="D31" s="284" t="s">
        <v>353</v>
      </c>
      <c r="E31" s="293">
        <v>0</v>
      </c>
      <c r="F31" s="293">
        <v>0</v>
      </c>
      <c r="G31" s="294" t="s">
        <v>362</v>
      </c>
      <c r="H31" s="293">
        <v>0</v>
      </c>
      <c r="I31" s="293">
        <v>0</v>
      </c>
      <c r="J31" s="293">
        <v>55200</v>
      </c>
      <c r="K31" s="295">
        <f t="shared" si="0"/>
        <v>55200</v>
      </c>
    </row>
    <row r="32" spans="1:11" ht="38.25">
      <c r="A32" s="286">
        <v>29</v>
      </c>
      <c r="B32" s="285" t="s">
        <v>385</v>
      </c>
      <c r="C32" s="286" t="s">
        <v>376</v>
      </c>
      <c r="D32" s="284" t="s">
        <v>353</v>
      </c>
      <c r="E32" s="293">
        <v>0</v>
      </c>
      <c r="F32" s="293">
        <v>0</v>
      </c>
      <c r="G32" s="294" t="s">
        <v>362</v>
      </c>
      <c r="H32" s="293">
        <v>0</v>
      </c>
      <c r="I32" s="293">
        <v>0</v>
      </c>
      <c r="J32" s="293">
        <v>7536680</v>
      </c>
      <c r="K32" s="295">
        <f t="shared" si="0"/>
        <v>7536680</v>
      </c>
    </row>
    <row r="33" spans="1:11" ht="38.25">
      <c r="A33" s="286">
        <v>30</v>
      </c>
      <c r="B33" s="285" t="s">
        <v>386</v>
      </c>
      <c r="C33" s="286" t="s">
        <v>376</v>
      </c>
      <c r="D33" s="284" t="s">
        <v>353</v>
      </c>
      <c r="E33" s="293">
        <v>0</v>
      </c>
      <c r="F33" s="293">
        <v>0</v>
      </c>
      <c r="G33" s="294" t="s">
        <v>362</v>
      </c>
      <c r="H33" s="293">
        <v>0</v>
      </c>
      <c r="I33" s="293">
        <v>0</v>
      </c>
      <c r="J33" s="293">
        <v>4000000</v>
      </c>
      <c r="K33" s="295">
        <f t="shared" si="0"/>
        <v>4000000</v>
      </c>
    </row>
    <row r="34" spans="1:11" ht="38.25">
      <c r="A34" s="286">
        <v>31</v>
      </c>
      <c r="B34" s="285" t="s">
        <v>387</v>
      </c>
      <c r="C34" s="286" t="s">
        <v>376</v>
      </c>
      <c r="D34" s="284" t="s">
        <v>353</v>
      </c>
      <c r="E34" s="293">
        <v>0</v>
      </c>
      <c r="F34" s="293">
        <v>0</v>
      </c>
      <c r="G34" s="294" t="s">
        <v>362</v>
      </c>
      <c r="H34" s="293">
        <v>0</v>
      </c>
      <c r="I34" s="293">
        <v>0</v>
      </c>
      <c r="J34" s="293">
        <v>1495968.2</v>
      </c>
      <c r="K34" s="295">
        <f t="shared" si="0"/>
        <v>1495968.2</v>
      </c>
    </row>
    <row r="35" spans="1:11" ht="38.25">
      <c r="A35" s="286">
        <v>32</v>
      </c>
      <c r="B35" s="285" t="s">
        <v>388</v>
      </c>
      <c r="C35" s="286" t="s">
        <v>376</v>
      </c>
      <c r="D35" s="284" t="s">
        <v>353</v>
      </c>
      <c r="E35" s="293">
        <v>0</v>
      </c>
      <c r="F35" s="293">
        <v>0</v>
      </c>
      <c r="G35" s="294" t="s">
        <v>362</v>
      </c>
      <c r="H35" s="293">
        <v>0</v>
      </c>
      <c r="I35" s="293">
        <v>0</v>
      </c>
      <c r="J35" s="293">
        <v>497349.97</v>
      </c>
      <c r="K35" s="295">
        <f t="shared" si="0"/>
        <v>497349.97</v>
      </c>
    </row>
    <row r="36" spans="1:11" ht="38.25">
      <c r="A36" s="286">
        <v>33</v>
      </c>
      <c r="B36" s="285" t="s">
        <v>388</v>
      </c>
      <c r="C36" s="286" t="s">
        <v>376</v>
      </c>
      <c r="D36" s="284" t="s">
        <v>353</v>
      </c>
      <c r="E36" s="293">
        <v>0</v>
      </c>
      <c r="F36" s="293">
        <v>0</v>
      </c>
      <c r="G36" s="294" t="s">
        <v>362</v>
      </c>
      <c r="H36" s="293">
        <v>0</v>
      </c>
      <c r="I36" s="293">
        <v>0</v>
      </c>
      <c r="J36" s="293">
        <v>248176</v>
      </c>
      <c r="K36" s="295">
        <f t="shared" si="0"/>
        <v>248176</v>
      </c>
    </row>
    <row r="37" spans="1:11" ht="38.25">
      <c r="A37" s="286">
        <v>34</v>
      </c>
      <c r="B37" s="285" t="s">
        <v>388</v>
      </c>
      <c r="C37" s="286" t="s">
        <v>376</v>
      </c>
      <c r="D37" s="284" t="s">
        <v>353</v>
      </c>
      <c r="E37" s="293">
        <v>0</v>
      </c>
      <c r="F37" s="293">
        <v>0</v>
      </c>
      <c r="G37" s="294" t="s">
        <v>362</v>
      </c>
      <c r="H37" s="293">
        <v>0</v>
      </c>
      <c r="I37" s="293">
        <v>0</v>
      </c>
      <c r="J37" s="293">
        <v>497349.9</v>
      </c>
      <c r="K37" s="295">
        <f t="shared" si="0"/>
        <v>497349.9</v>
      </c>
    </row>
    <row r="38" spans="1:11" ht="38.25">
      <c r="A38" s="286">
        <v>35</v>
      </c>
      <c r="B38" s="285" t="s">
        <v>388</v>
      </c>
      <c r="C38" s="286" t="s">
        <v>376</v>
      </c>
      <c r="D38" s="284" t="s">
        <v>353</v>
      </c>
      <c r="E38" s="293">
        <v>0</v>
      </c>
      <c r="F38" s="293">
        <v>0</v>
      </c>
      <c r="G38" s="294" t="s">
        <v>362</v>
      </c>
      <c r="H38" s="293">
        <v>0</v>
      </c>
      <c r="I38" s="293">
        <v>0</v>
      </c>
      <c r="J38" s="293">
        <v>248176</v>
      </c>
      <c r="K38" s="295">
        <f t="shared" si="0"/>
        <v>248176</v>
      </c>
    </row>
    <row r="39" spans="1:11" ht="38.25">
      <c r="A39" s="286">
        <v>36</v>
      </c>
      <c r="B39" s="285" t="s">
        <v>388</v>
      </c>
      <c r="C39" s="286" t="s">
        <v>376</v>
      </c>
      <c r="D39" s="284" t="s">
        <v>353</v>
      </c>
      <c r="E39" s="293">
        <v>0</v>
      </c>
      <c r="F39" s="293">
        <v>0</v>
      </c>
      <c r="G39" s="294" t="s">
        <v>362</v>
      </c>
      <c r="H39" s="293">
        <v>0</v>
      </c>
      <c r="I39" s="293">
        <v>0</v>
      </c>
      <c r="J39" s="293">
        <v>236840</v>
      </c>
      <c r="K39" s="295">
        <f t="shared" si="0"/>
        <v>236840</v>
      </c>
    </row>
    <row r="40" spans="1:11" ht="38.25">
      <c r="A40" s="286">
        <v>37</v>
      </c>
      <c r="B40" s="285" t="s">
        <v>385</v>
      </c>
      <c r="C40" s="286" t="s">
        <v>376</v>
      </c>
      <c r="D40" s="284" t="s">
        <v>353</v>
      </c>
      <c r="E40" s="293">
        <v>0</v>
      </c>
      <c r="F40" s="293">
        <v>0</v>
      </c>
      <c r="G40" s="294" t="s">
        <v>362</v>
      </c>
      <c r="H40" s="293">
        <v>0</v>
      </c>
      <c r="I40" s="293">
        <v>0</v>
      </c>
      <c r="J40" s="293">
        <v>2974636</v>
      </c>
      <c r="K40" s="295">
        <f t="shared" si="0"/>
        <v>2974636</v>
      </c>
    </row>
    <row r="41" spans="1:11" ht="38.25">
      <c r="A41" s="286">
        <v>38</v>
      </c>
      <c r="B41" s="285" t="s">
        <v>389</v>
      </c>
      <c r="C41" s="286" t="s">
        <v>376</v>
      </c>
      <c r="D41" s="284" t="s">
        <v>353</v>
      </c>
      <c r="E41" s="293">
        <v>0</v>
      </c>
      <c r="F41" s="293">
        <v>0</v>
      </c>
      <c r="G41" s="294" t="s">
        <v>362</v>
      </c>
      <c r="H41" s="293">
        <v>0</v>
      </c>
      <c r="I41" s="293">
        <v>0</v>
      </c>
      <c r="J41" s="293">
        <v>722750</v>
      </c>
      <c r="K41" s="295">
        <f t="shared" si="0"/>
        <v>722750</v>
      </c>
    </row>
    <row r="42" spans="1:11" ht="38.25">
      <c r="A42" s="286">
        <v>39</v>
      </c>
      <c r="B42" s="285" t="s">
        <v>390</v>
      </c>
      <c r="C42" s="286" t="s">
        <v>376</v>
      </c>
      <c r="D42" s="284" t="s">
        <v>353</v>
      </c>
      <c r="E42" s="293">
        <v>0</v>
      </c>
      <c r="F42" s="293">
        <v>0</v>
      </c>
      <c r="G42" s="294" t="s">
        <v>362</v>
      </c>
      <c r="H42" s="293">
        <v>0</v>
      </c>
      <c r="I42" s="293">
        <v>0</v>
      </c>
      <c r="J42" s="293">
        <v>7297564</v>
      </c>
      <c r="K42" s="295">
        <f t="shared" si="0"/>
        <v>7297564</v>
      </c>
    </row>
    <row r="43" spans="1:11" ht="38.25">
      <c r="A43" s="286">
        <v>40</v>
      </c>
      <c r="B43" s="285" t="s">
        <v>391</v>
      </c>
      <c r="C43" s="286" t="s">
        <v>376</v>
      </c>
      <c r="D43" s="284" t="s">
        <v>353</v>
      </c>
      <c r="E43" s="293">
        <v>0</v>
      </c>
      <c r="F43" s="293">
        <v>0</v>
      </c>
      <c r="G43" s="294" t="s">
        <v>362</v>
      </c>
      <c r="H43" s="293">
        <v>0</v>
      </c>
      <c r="I43" s="293">
        <v>0</v>
      </c>
      <c r="J43" s="293">
        <v>164480</v>
      </c>
      <c r="K43" s="295">
        <f t="shared" si="0"/>
        <v>164480</v>
      </c>
    </row>
    <row r="44" spans="1:11" ht="38.25">
      <c r="A44" s="286">
        <v>41</v>
      </c>
      <c r="B44" s="285" t="s">
        <v>392</v>
      </c>
      <c r="C44" s="286" t="s">
        <v>376</v>
      </c>
      <c r="D44" s="284" t="s">
        <v>353</v>
      </c>
      <c r="E44" s="293">
        <v>0</v>
      </c>
      <c r="F44" s="293">
        <v>0</v>
      </c>
      <c r="G44" s="294" t="s">
        <v>362</v>
      </c>
      <c r="H44" s="293">
        <v>0</v>
      </c>
      <c r="I44" s="293">
        <v>0</v>
      </c>
      <c r="J44" s="293">
        <v>2000000</v>
      </c>
      <c r="K44" s="295">
        <f t="shared" si="0"/>
        <v>2000000</v>
      </c>
    </row>
    <row r="45" spans="1:11" ht="38.25">
      <c r="A45" s="286">
        <v>42</v>
      </c>
      <c r="B45" s="285" t="s">
        <v>393</v>
      </c>
      <c r="C45" s="286" t="s">
        <v>376</v>
      </c>
      <c r="D45" s="284" t="s">
        <v>353</v>
      </c>
      <c r="E45" s="293">
        <v>0</v>
      </c>
      <c r="F45" s="293">
        <v>0</v>
      </c>
      <c r="G45" s="294" t="s">
        <v>362</v>
      </c>
      <c r="H45" s="293">
        <v>0</v>
      </c>
      <c r="I45" s="293">
        <v>0</v>
      </c>
      <c r="J45" s="293">
        <v>415618</v>
      </c>
      <c r="K45" s="295">
        <f t="shared" si="0"/>
        <v>415618</v>
      </c>
    </row>
    <row r="46" spans="1:11" ht="38.25">
      <c r="A46" s="286">
        <v>43</v>
      </c>
      <c r="B46" s="285" t="s">
        <v>371</v>
      </c>
      <c r="C46" s="286" t="s">
        <v>376</v>
      </c>
      <c r="D46" s="284" t="s">
        <v>353</v>
      </c>
      <c r="E46" s="293">
        <v>0</v>
      </c>
      <c r="F46" s="293">
        <v>0</v>
      </c>
      <c r="G46" s="294" t="s">
        <v>362</v>
      </c>
      <c r="H46" s="293">
        <v>0</v>
      </c>
      <c r="I46" s="293">
        <v>0</v>
      </c>
      <c r="J46" s="293">
        <v>406921</v>
      </c>
      <c r="K46" s="295">
        <f t="shared" si="0"/>
        <v>406921</v>
      </c>
    </row>
    <row r="47" spans="1:11" ht="38.25">
      <c r="A47" s="286">
        <v>44</v>
      </c>
      <c r="B47" s="285" t="s">
        <v>394</v>
      </c>
      <c r="C47" s="286" t="s">
        <v>376</v>
      </c>
      <c r="D47" s="284" t="s">
        <v>353</v>
      </c>
      <c r="E47" s="293">
        <v>0</v>
      </c>
      <c r="F47" s="293">
        <v>0</v>
      </c>
      <c r="G47" s="294" t="s">
        <v>362</v>
      </c>
      <c r="H47" s="293">
        <v>0</v>
      </c>
      <c r="I47" s="293">
        <v>0</v>
      </c>
      <c r="J47" s="293">
        <v>2696048.8</v>
      </c>
      <c r="K47" s="295">
        <f t="shared" si="0"/>
        <v>2696048.8</v>
      </c>
    </row>
    <row r="48" spans="1:11" ht="38.25">
      <c r="A48" s="286">
        <v>45</v>
      </c>
      <c r="B48" s="285" t="s">
        <v>361</v>
      </c>
      <c r="C48" s="286" t="s">
        <v>376</v>
      </c>
      <c r="D48" s="284" t="s">
        <v>353</v>
      </c>
      <c r="E48" s="293">
        <v>0</v>
      </c>
      <c r="F48" s="293">
        <v>0</v>
      </c>
      <c r="G48" s="294" t="s">
        <v>362</v>
      </c>
      <c r="H48" s="293">
        <v>0</v>
      </c>
      <c r="I48" s="293">
        <v>0</v>
      </c>
      <c r="J48" s="293">
        <v>353839.72</v>
      </c>
      <c r="K48" s="295">
        <f t="shared" si="0"/>
        <v>353839.72</v>
      </c>
    </row>
    <row r="49" spans="1:11" ht="38.25">
      <c r="A49" s="286">
        <v>46</v>
      </c>
      <c r="B49" s="285" t="s">
        <v>395</v>
      </c>
      <c r="C49" s="286" t="s">
        <v>376</v>
      </c>
      <c r="D49" s="285" t="s">
        <v>396</v>
      </c>
      <c r="E49" s="293">
        <v>0</v>
      </c>
      <c r="F49" s="293">
        <v>0</v>
      </c>
      <c r="G49" s="285" t="s">
        <v>397</v>
      </c>
      <c r="H49" s="293">
        <v>0</v>
      </c>
      <c r="I49" s="293">
        <v>0</v>
      </c>
      <c r="J49" s="293">
        <v>140100</v>
      </c>
      <c r="K49" s="295">
        <f t="shared" si="0"/>
        <v>140100</v>
      </c>
    </row>
    <row r="50" spans="1:11" ht="38.25">
      <c r="A50" s="286">
        <v>47</v>
      </c>
      <c r="B50" s="285" t="s">
        <v>398</v>
      </c>
      <c r="C50" s="286" t="s">
        <v>376</v>
      </c>
      <c r="D50" s="285" t="s">
        <v>396</v>
      </c>
      <c r="E50" s="293">
        <v>0</v>
      </c>
      <c r="F50" s="293">
        <v>0</v>
      </c>
      <c r="G50" s="285" t="s">
        <v>397</v>
      </c>
      <c r="H50" s="293">
        <v>0</v>
      </c>
      <c r="I50" s="293">
        <v>0</v>
      </c>
      <c r="J50" s="293">
        <v>187000</v>
      </c>
      <c r="K50" s="295">
        <f t="shared" si="0"/>
        <v>187000</v>
      </c>
    </row>
    <row r="51" spans="1:11" ht="38.25">
      <c r="A51" s="286">
        <v>48</v>
      </c>
      <c r="B51" s="285" t="s">
        <v>399</v>
      </c>
      <c r="C51" s="286" t="s">
        <v>376</v>
      </c>
      <c r="D51" s="285" t="s">
        <v>396</v>
      </c>
      <c r="E51" s="293">
        <v>0</v>
      </c>
      <c r="F51" s="293">
        <v>0</v>
      </c>
      <c r="G51" s="285" t="s">
        <v>397</v>
      </c>
      <c r="H51" s="293">
        <v>0</v>
      </c>
      <c r="I51" s="293">
        <v>0</v>
      </c>
      <c r="J51" s="293">
        <v>232000</v>
      </c>
      <c r="K51" s="295">
        <f t="shared" si="0"/>
        <v>232000</v>
      </c>
    </row>
    <row r="52" spans="1:11" ht="51">
      <c r="A52" s="286">
        <v>49</v>
      </c>
      <c r="B52" s="285" t="s">
        <v>400</v>
      </c>
      <c r="C52" s="286" t="s">
        <v>376</v>
      </c>
      <c r="D52" s="285" t="s">
        <v>401</v>
      </c>
      <c r="E52" s="293">
        <v>0</v>
      </c>
      <c r="F52" s="293">
        <v>0</v>
      </c>
      <c r="G52" s="285" t="s">
        <v>402</v>
      </c>
      <c r="H52" s="293">
        <v>0</v>
      </c>
      <c r="I52" s="293">
        <v>0</v>
      </c>
      <c r="J52" s="293">
        <v>100030</v>
      </c>
      <c r="K52" s="295">
        <f t="shared" si="0"/>
        <v>100030</v>
      </c>
    </row>
    <row r="53" spans="1:11" ht="38.25">
      <c r="A53" s="286">
        <v>50</v>
      </c>
      <c r="B53" s="285" t="s">
        <v>382</v>
      </c>
      <c r="C53" s="286" t="s">
        <v>2401</v>
      </c>
      <c r="D53" s="285" t="s">
        <v>353</v>
      </c>
      <c r="E53" s="293">
        <v>0</v>
      </c>
      <c r="F53" s="293">
        <v>0</v>
      </c>
      <c r="G53" s="285" t="s">
        <v>354</v>
      </c>
      <c r="H53" s="293">
        <v>0</v>
      </c>
      <c r="I53" s="293">
        <v>0</v>
      </c>
      <c r="J53" s="293">
        <v>2000000</v>
      </c>
      <c r="K53" s="295">
        <v>2000000</v>
      </c>
    </row>
    <row r="54" spans="1:11" ht="38.25">
      <c r="A54" s="286">
        <v>51</v>
      </c>
      <c r="B54" s="285" t="s">
        <v>382</v>
      </c>
      <c r="C54" s="286" t="s">
        <v>2401</v>
      </c>
      <c r="D54" s="285" t="s">
        <v>353</v>
      </c>
      <c r="E54" s="293">
        <v>0</v>
      </c>
      <c r="F54" s="293">
        <v>0</v>
      </c>
      <c r="G54" s="285" t="s">
        <v>354</v>
      </c>
      <c r="H54" s="293">
        <v>0</v>
      </c>
      <c r="I54" s="293">
        <v>0</v>
      </c>
      <c r="J54" s="293">
        <v>2000000</v>
      </c>
      <c r="K54" s="295">
        <v>2000000</v>
      </c>
    </row>
    <row r="55" spans="1:11" ht="38.25">
      <c r="A55" s="286">
        <v>52</v>
      </c>
      <c r="B55" s="285" t="s">
        <v>382</v>
      </c>
      <c r="C55" s="286" t="s">
        <v>2401</v>
      </c>
      <c r="D55" s="285" t="s">
        <v>353</v>
      </c>
      <c r="E55" s="293">
        <v>0</v>
      </c>
      <c r="F55" s="293">
        <v>0</v>
      </c>
      <c r="G55" s="285" t="s">
        <v>354</v>
      </c>
      <c r="H55" s="293">
        <v>0</v>
      </c>
      <c r="I55" s="293">
        <v>0</v>
      </c>
      <c r="J55" s="293">
        <v>5000000</v>
      </c>
      <c r="K55" s="295">
        <v>5000000</v>
      </c>
    </row>
    <row r="56" spans="1:11" ht="38.25">
      <c r="A56" s="286">
        <v>53</v>
      </c>
      <c r="B56" s="285" t="s">
        <v>382</v>
      </c>
      <c r="C56" s="286" t="s">
        <v>2401</v>
      </c>
      <c r="D56" s="285" t="s">
        <v>353</v>
      </c>
      <c r="E56" s="293">
        <v>0</v>
      </c>
      <c r="F56" s="293">
        <v>0</v>
      </c>
      <c r="G56" s="285" t="s">
        <v>354</v>
      </c>
      <c r="H56" s="293">
        <v>0</v>
      </c>
      <c r="I56" s="293">
        <v>0</v>
      </c>
      <c r="J56" s="293">
        <v>2000000</v>
      </c>
      <c r="K56" s="295">
        <v>2000000</v>
      </c>
    </row>
    <row r="57" spans="1:11" ht="38.25">
      <c r="A57" s="286">
        <v>54</v>
      </c>
      <c r="B57" s="285" t="s">
        <v>382</v>
      </c>
      <c r="C57" s="286" t="s">
        <v>2401</v>
      </c>
      <c r="D57" s="285" t="s">
        <v>353</v>
      </c>
      <c r="E57" s="293">
        <v>0</v>
      </c>
      <c r="F57" s="293">
        <v>0</v>
      </c>
      <c r="G57" s="285" t="s">
        <v>354</v>
      </c>
      <c r="H57" s="293">
        <v>0</v>
      </c>
      <c r="I57" s="293">
        <v>0</v>
      </c>
      <c r="J57" s="293">
        <v>4000000</v>
      </c>
      <c r="K57" s="295">
        <v>4000000</v>
      </c>
    </row>
    <row r="58" spans="1:11" ht="38.25">
      <c r="A58" s="286">
        <v>55</v>
      </c>
      <c r="B58" s="285" t="s">
        <v>382</v>
      </c>
      <c r="C58" s="286" t="s">
        <v>2401</v>
      </c>
      <c r="D58" s="285" t="s">
        <v>353</v>
      </c>
      <c r="E58" s="293">
        <v>0</v>
      </c>
      <c r="F58" s="293">
        <v>0</v>
      </c>
      <c r="G58" s="285" t="s">
        <v>354</v>
      </c>
      <c r="H58" s="293">
        <v>0</v>
      </c>
      <c r="I58" s="293">
        <v>0</v>
      </c>
      <c r="J58" s="293">
        <v>4000000</v>
      </c>
      <c r="K58" s="295">
        <v>4000000</v>
      </c>
    </row>
    <row r="59" spans="1:11" ht="38.25">
      <c r="A59" s="286">
        <v>56</v>
      </c>
      <c r="B59" s="285" t="s">
        <v>382</v>
      </c>
      <c r="C59" s="286" t="s">
        <v>2401</v>
      </c>
      <c r="D59" s="285" t="s">
        <v>353</v>
      </c>
      <c r="E59" s="293">
        <v>0</v>
      </c>
      <c r="F59" s="293">
        <v>0</v>
      </c>
      <c r="G59" s="285" t="s">
        <v>354</v>
      </c>
      <c r="H59" s="293">
        <v>0</v>
      </c>
      <c r="I59" s="293">
        <v>0</v>
      </c>
      <c r="J59" s="293">
        <v>2000000</v>
      </c>
      <c r="K59" s="295">
        <v>2000000</v>
      </c>
    </row>
    <row r="60" spans="1:11" ht="38.25">
      <c r="A60" s="286">
        <v>57</v>
      </c>
      <c r="B60" s="285" t="s">
        <v>382</v>
      </c>
      <c r="C60" s="286" t="s">
        <v>2401</v>
      </c>
      <c r="D60" s="285" t="s">
        <v>353</v>
      </c>
      <c r="E60" s="293">
        <v>0</v>
      </c>
      <c r="F60" s="293">
        <v>0</v>
      </c>
      <c r="G60" s="285" t="s">
        <v>354</v>
      </c>
      <c r="H60" s="293">
        <v>0</v>
      </c>
      <c r="I60" s="293">
        <v>0</v>
      </c>
      <c r="J60" s="293">
        <v>4000000</v>
      </c>
      <c r="K60" s="295">
        <v>4000000</v>
      </c>
    </row>
    <row r="61" spans="1:11" ht="38.25">
      <c r="A61" s="286">
        <v>58</v>
      </c>
      <c r="B61" s="285" t="s">
        <v>382</v>
      </c>
      <c r="C61" s="286" t="s">
        <v>2401</v>
      </c>
      <c r="D61" s="285" t="s">
        <v>353</v>
      </c>
      <c r="E61" s="293">
        <v>0</v>
      </c>
      <c r="F61" s="293">
        <v>0</v>
      </c>
      <c r="G61" s="285" t="s">
        <v>354</v>
      </c>
      <c r="H61" s="293">
        <v>0</v>
      </c>
      <c r="I61" s="293">
        <v>0</v>
      </c>
      <c r="J61" s="293">
        <v>2000000</v>
      </c>
      <c r="K61" s="295">
        <v>2000000</v>
      </c>
    </row>
    <row r="62" spans="1:11" ht="38.25">
      <c r="A62" s="286">
        <v>59</v>
      </c>
      <c r="B62" s="285" t="s">
        <v>382</v>
      </c>
      <c r="C62" s="286" t="s">
        <v>2401</v>
      </c>
      <c r="D62" s="285" t="s">
        <v>353</v>
      </c>
      <c r="E62" s="293">
        <v>0</v>
      </c>
      <c r="F62" s="293">
        <v>0</v>
      </c>
      <c r="G62" s="285" t="s">
        <v>354</v>
      </c>
      <c r="H62" s="293">
        <v>0</v>
      </c>
      <c r="I62" s="293">
        <v>0</v>
      </c>
      <c r="J62" s="293">
        <v>4000000</v>
      </c>
      <c r="K62" s="295">
        <v>4000000</v>
      </c>
    </row>
    <row r="63" spans="1:11" ht="38.25">
      <c r="A63" s="286">
        <v>60</v>
      </c>
      <c r="B63" s="285" t="s">
        <v>382</v>
      </c>
      <c r="C63" s="286" t="s">
        <v>2401</v>
      </c>
      <c r="D63" s="285" t="s">
        <v>353</v>
      </c>
      <c r="E63" s="293">
        <v>0</v>
      </c>
      <c r="F63" s="293">
        <v>0</v>
      </c>
      <c r="G63" s="285" t="s">
        <v>354</v>
      </c>
      <c r="H63" s="293">
        <v>0</v>
      </c>
      <c r="I63" s="293">
        <v>0</v>
      </c>
      <c r="J63" s="293">
        <v>6100000</v>
      </c>
      <c r="K63" s="295">
        <v>6100000</v>
      </c>
    </row>
    <row r="64" spans="1:11" ht="38.25">
      <c r="A64" s="286">
        <v>61</v>
      </c>
      <c r="B64" s="285" t="s">
        <v>382</v>
      </c>
      <c r="C64" s="286" t="s">
        <v>2401</v>
      </c>
      <c r="D64" s="285" t="s">
        <v>353</v>
      </c>
      <c r="E64" s="293">
        <v>0</v>
      </c>
      <c r="F64" s="293">
        <v>0</v>
      </c>
      <c r="G64" s="285" t="s">
        <v>354</v>
      </c>
      <c r="H64" s="293">
        <v>0</v>
      </c>
      <c r="I64" s="293">
        <v>0</v>
      </c>
      <c r="J64" s="293">
        <v>3700000</v>
      </c>
      <c r="K64" s="295">
        <v>3700000</v>
      </c>
    </row>
    <row r="65" spans="1:11" ht="38.25">
      <c r="A65" s="286">
        <v>62</v>
      </c>
      <c r="B65" s="285" t="s">
        <v>382</v>
      </c>
      <c r="C65" s="286" t="s">
        <v>2401</v>
      </c>
      <c r="D65" s="285" t="s">
        <v>353</v>
      </c>
      <c r="E65" s="293">
        <v>0</v>
      </c>
      <c r="F65" s="293">
        <v>0</v>
      </c>
      <c r="G65" s="285" t="s">
        <v>354</v>
      </c>
      <c r="H65" s="293">
        <v>0</v>
      </c>
      <c r="I65" s="293">
        <v>0</v>
      </c>
      <c r="J65" s="293">
        <v>6000000</v>
      </c>
      <c r="K65" s="295">
        <v>6000000</v>
      </c>
    </row>
    <row r="66" spans="1:11" ht="38.25">
      <c r="A66" s="286">
        <v>63</v>
      </c>
      <c r="B66" s="285" t="s">
        <v>382</v>
      </c>
      <c r="C66" s="286" t="s">
        <v>2401</v>
      </c>
      <c r="D66" s="285" t="s">
        <v>353</v>
      </c>
      <c r="E66" s="293">
        <v>0</v>
      </c>
      <c r="F66" s="293">
        <v>0</v>
      </c>
      <c r="G66" s="285" t="s">
        <v>354</v>
      </c>
      <c r="H66" s="293">
        <v>0</v>
      </c>
      <c r="I66" s="293">
        <v>0</v>
      </c>
      <c r="J66" s="293">
        <v>2000000</v>
      </c>
      <c r="K66" s="295">
        <v>2000000</v>
      </c>
    </row>
    <row r="67" spans="1:11" ht="38.25">
      <c r="A67" s="286">
        <v>64</v>
      </c>
      <c r="B67" s="285" t="s">
        <v>382</v>
      </c>
      <c r="C67" s="286" t="s">
        <v>2401</v>
      </c>
      <c r="D67" s="285" t="s">
        <v>353</v>
      </c>
      <c r="E67" s="293">
        <v>0</v>
      </c>
      <c r="F67" s="293">
        <v>0</v>
      </c>
      <c r="G67" s="285" t="s">
        <v>354</v>
      </c>
      <c r="H67" s="293">
        <v>0</v>
      </c>
      <c r="I67" s="293">
        <v>0</v>
      </c>
      <c r="J67" s="293">
        <v>5000000</v>
      </c>
      <c r="K67" s="295">
        <v>5000000</v>
      </c>
    </row>
    <row r="68" spans="1:11" ht="38.25">
      <c r="A68" s="286">
        <v>65</v>
      </c>
      <c r="B68" s="285" t="s">
        <v>382</v>
      </c>
      <c r="C68" s="286" t="s">
        <v>2401</v>
      </c>
      <c r="D68" s="285" t="s">
        <v>353</v>
      </c>
      <c r="E68" s="293">
        <v>0</v>
      </c>
      <c r="F68" s="293">
        <v>0</v>
      </c>
      <c r="G68" s="285" t="s">
        <v>354</v>
      </c>
      <c r="H68" s="293">
        <v>0</v>
      </c>
      <c r="I68" s="293">
        <v>0</v>
      </c>
      <c r="J68" s="293">
        <v>6000000</v>
      </c>
      <c r="K68" s="295">
        <v>6000000</v>
      </c>
    </row>
    <row r="69" spans="1:11" ht="38.25">
      <c r="A69" s="286">
        <v>66</v>
      </c>
      <c r="B69" s="285" t="s">
        <v>382</v>
      </c>
      <c r="C69" s="286" t="s">
        <v>2401</v>
      </c>
      <c r="D69" s="285" t="s">
        <v>353</v>
      </c>
      <c r="E69" s="293">
        <v>0</v>
      </c>
      <c r="F69" s="293">
        <v>0</v>
      </c>
      <c r="G69" s="285" t="s">
        <v>354</v>
      </c>
      <c r="H69" s="293">
        <v>0</v>
      </c>
      <c r="I69" s="293">
        <v>0</v>
      </c>
      <c r="J69" s="293">
        <v>12600000</v>
      </c>
      <c r="K69" s="295">
        <v>12600000</v>
      </c>
    </row>
    <row r="70" spans="1:11" ht="38.25">
      <c r="A70" s="286">
        <v>67</v>
      </c>
      <c r="B70" s="285" t="s">
        <v>382</v>
      </c>
      <c r="C70" s="286" t="s">
        <v>2401</v>
      </c>
      <c r="D70" s="285" t="s">
        <v>353</v>
      </c>
      <c r="E70" s="293">
        <v>0</v>
      </c>
      <c r="F70" s="293">
        <v>0</v>
      </c>
      <c r="G70" s="285" t="s">
        <v>354</v>
      </c>
      <c r="H70" s="293">
        <v>0</v>
      </c>
      <c r="I70" s="293">
        <v>0</v>
      </c>
      <c r="J70" s="293">
        <v>2000000</v>
      </c>
      <c r="K70" s="295">
        <v>2000000</v>
      </c>
    </row>
    <row r="71" spans="1:11" ht="38.25">
      <c r="A71" s="286">
        <v>68</v>
      </c>
      <c r="B71" s="285" t="s">
        <v>382</v>
      </c>
      <c r="C71" s="286" t="s">
        <v>2401</v>
      </c>
      <c r="D71" s="285" t="s">
        <v>353</v>
      </c>
      <c r="E71" s="293">
        <v>0</v>
      </c>
      <c r="F71" s="293">
        <v>0</v>
      </c>
      <c r="G71" s="285" t="s">
        <v>354</v>
      </c>
      <c r="H71" s="293">
        <v>0</v>
      </c>
      <c r="I71" s="293">
        <v>0</v>
      </c>
      <c r="J71" s="293">
        <v>5000000</v>
      </c>
      <c r="K71" s="295">
        <v>5000000</v>
      </c>
    </row>
    <row r="72" spans="1:11" ht="38.25">
      <c r="A72" s="286">
        <v>69</v>
      </c>
      <c r="B72" s="285" t="s">
        <v>382</v>
      </c>
      <c r="C72" s="286" t="s">
        <v>2401</v>
      </c>
      <c r="D72" s="285" t="s">
        <v>353</v>
      </c>
      <c r="E72" s="293">
        <v>0</v>
      </c>
      <c r="F72" s="293">
        <v>0</v>
      </c>
      <c r="G72" s="285" t="s">
        <v>354</v>
      </c>
      <c r="H72" s="293">
        <v>0</v>
      </c>
      <c r="I72" s="293">
        <v>0</v>
      </c>
      <c r="J72" s="293">
        <v>2000000</v>
      </c>
      <c r="K72" s="295">
        <v>2000000</v>
      </c>
    </row>
    <row r="73" spans="1:11" ht="38.25">
      <c r="A73" s="286">
        <v>70</v>
      </c>
      <c r="B73" s="285" t="s">
        <v>382</v>
      </c>
      <c r="C73" s="286" t="s">
        <v>2401</v>
      </c>
      <c r="D73" s="285" t="s">
        <v>353</v>
      </c>
      <c r="E73" s="293">
        <v>0</v>
      </c>
      <c r="F73" s="293">
        <v>0</v>
      </c>
      <c r="G73" s="285" t="s">
        <v>354</v>
      </c>
      <c r="H73" s="293">
        <v>0</v>
      </c>
      <c r="I73" s="293">
        <v>0</v>
      </c>
      <c r="J73" s="293">
        <v>6300000</v>
      </c>
      <c r="K73" s="295">
        <v>6300000</v>
      </c>
    </row>
    <row r="74" spans="1:11" ht="38.25">
      <c r="A74" s="286">
        <v>71</v>
      </c>
      <c r="B74" s="285" t="s">
        <v>2456</v>
      </c>
      <c r="C74" s="286" t="s">
        <v>2401</v>
      </c>
      <c r="D74" s="285" t="s">
        <v>353</v>
      </c>
      <c r="E74" s="293">
        <v>0</v>
      </c>
      <c r="F74" s="293">
        <v>0</v>
      </c>
      <c r="G74" s="285" t="s">
        <v>354</v>
      </c>
      <c r="H74" s="293">
        <v>0</v>
      </c>
      <c r="I74" s="293">
        <v>0</v>
      </c>
      <c r="J74" s="293">
        <v>3503200</v>
      </c>
      <c r="K74" s="295">
        <v>3503200</v>
      </c>
    </row>
    <row r="75" spans="1:11" ht="38.25">
      <c r="A75" s="286">
        <v>72</v>
      </c>
      <c r="B75" s="285" t="s">
        <v>2457</v>
      </c>
      <c r="C75" s="286" t="s">
        <v>2401</v>
      </c>
      <c r="D75" s="285" t="s">
        <v>353</v>
      </c>
      <c r="E75" s="293">
        <v>0</v>
      </c>
      <c r="F75" s="293">
        <v>0</v>
      </c>
      <c r="G75" s="285" t="s">
        <v>362</v>
      </c>
      <c r="H75" s="293">
        <v>0</v>
      </c>
      <c r="I75" s="293">
        <v>0</v>
      </c>
      <c r="J75" s="293">
        <v>99125</v>
      </c>
      <c r="K75" s="295">
        <v>99125</v>
      </c>
    </row>
    <row r="76" spans="1:11" ht="38.25">
      <c r="A76" s="286">
        <v>73</v>
      </c>
      <c r="B76" s="285" t="s">
        <v>2458</v>
      </c>
      <c r="C76" s="286" t="s">
        <v>2401</v>
      </c>
      <c r="D76" s="285" t="s">
        <v>353</v>
      </c>
      <c r="E76" s="293">
        <v>0</v>
      </c>
      <c r="F76" s="293">
        <v>0</v>
      </c>
      <c r="G76" s="285" t="s">
        <v>362</v>
      </c>
      <c r="H76" s="293">
        <v>0</v>
      </c>
      <c r="I76" s="293">
        <v>0</v>
      </c>
      <c r="J76" s="293">
        <v>112475</v>
      </c>
      <c r="K76" s="295">
        <v>112475</v>
      </c>
    </row>
    <row r="77" spans="1:11" ht="38.25">
      <c r="A77" s="286">
        <v>74</v>
      </c>
      <c r="B77" s="285" t="s">
        <v>2459</v>
      </c>
      <c r="C77" s="286" t="s">
        <v>2401</v>
      </c>
      <c r="D77" s="285" t="s">
        <v>353</v>
      </c>
      <c r="E77" s="293">
        <v>0</v>
      </c>
      <c r="F77" s="293">
        <v>0</v>
      </c>
      <c r="G77" s="285" t="s">
        <v>362</v>
      </c>
      <c r="H77" s="293">
        <v>0</v>
      </c>
      <c r="I77" s="293">
        <v>0</v>
      </c>
      <c r="J77" s="293">
        <v>2974636</v>
      </c>
      <c r="K77" s="295">
        <v>2974636</v>
      </c>
    </row>
    <row r="78" spans="1:11" ht="38.25">
      <c r="A78" s="286">
        <v>75</v>
      </c>
      <c r="B78" s="285" t="s">
        <v>2460</v>
      </c>
      <c r="C78" s="286" t="s">
        <v>2401</v>
      </c>
      <c r="D78" s="285" t="s">
        <v>353</v>
      </c>
      <c r="E78" s="293">
        <v>0</v>
      </c>
      <c r="F78" s="293">
        <v>0</v>
      </c>
      <c r="G78" s="285" t="s">
        <v>362</v>
      </c>
      <c r="H78" s="293">
        <v>0</v>
      </c>
      <c r="I78" s="293">
        <v>0</v>
      </c>
      <c r="J78" s="293">
        <v>1485716</v>
      </c>
      <c r="K78" s="295">
        <v>1485716</v>
      </c>
    </row>
    <row r="79" spans="1:11" ht="38.25">
      <c r="A79" s="286">
        <v>76</v>
      </c>
      <c r="B79" s="285" t="s">
        <v>389</v>
      </c>
      <c r="C79" s="286" t="s">
        <v>2401</v>
      </c>
      <c r="D79" s="285" t="s">
        <v>353</v>
      </c>
      <c r="E79" s="293">
        <v>0</v>
      </c>
      <c r="F79" s="293">
        <v>0</v>
      </c>
      <c r="G79" s="285" t="s">
        <v>362</v>
      </c>
      <c r="H79" s="293">
        <v>0</v>
      </c>
      <c r="I79" s="293">
        <v>0</v>
      </c>
      <c r="J79" s="293">
        <v>222750</v>
      </c>
      <c r="K79" s="295">
        <v>222750</v>
      </c>
    </row>
    <row r="80" spans="1:11" ht="38.25">
      <c r="A80" s="286">
        <v>77</v>
      </c>
      <c r="B80" s="285" t="s">
        <v>2461</v>
      </c>
      <c r="C80" s="286" t="s">
        <v>2401</v>
      </c>
      <c r="D80" s="285" t="s">
        <v>353</v>
      </c>
      <c r="E80" s="293">
        <v>0</v>
      </c>
      <c r="F80" s="293">
        <v>0</v>
      </c>
      <c r="G80" s="285" t="s">
        <v>362</v>
      </c>
      <c r="H80" s="293">
        <v>0</v>
      </c>
      <c r="I80" s="293">
        <v>0</v>
      </c>
      <c r="J80" s="293">
        <v>6350429.1200000001</v>
      </c>
      <c r="K80" s="295">
        <v>6350429.1200000001</v>
      </c>
    </row>
    <row r="81" spans="1:11" ht="38.25">
      <c r="A81" s="286">
        <v>78</v>
      </c>
      <c r="B81" s="285" t="s">
        <v>2461</v>
      </c>
      <c r="C81" s="286" t="s">
        <v>2401</v>
      </c>
      <c r="D81" s="285" t="s">
        <v>353</v>
      </c>
      <c r="E81" s="293">
        <v>0</v>
      </c>
      <c r="F81" s="293">
        <v>0</v>
      </c>
      <c r="G81" s="285" t="s">
        <v>362</v>
      </c>
      <c r="H81" s="293">
        <v>0</v>
      </c>
      <c r="I81" s="293">
        <v>0</v>
      </c>
      <c r="J81" s="293">
        <v>7476380.5599999996</v>
      </c>
      <c r="K81" s="295">
        <v>7476380.5599999996</v>
      </c>
    </row>
    <row r="82" spans="1:11" ht="38.25">
      <c r="A82" s="286">
        <v>79</v>
      </c>
      <c r="B82" s="285" t="s">
        <v>2462</v>
      </c>
      <c r="C82" s="286" t="s">
        <v>2401</v>
      </c>
      <c r="D82" s="285" t="s">
        <v>353</v>
      </c>
      <c r="E82" s="293">
        <v>0</v>
      </c>
      <c r="F82" s="293">
        <v>0</v>
      </c>
      <c r="G82" s="285" t="s">
        <v>362</v>
      </c>
      <c r="H82" s="293">
        <v>0</v>
      </c>
      <c r="I82" s="293">
        <v>0</v>
      </c>
      <c r="J82" s="293">
        <v>2335838.09</v>
      </c>
      <c r="K82" s="295">
        <v>2335838.09</v>
      </c>
    </row>
    <row r="83" spans="1:11" ht="38.25">
      <c r="A83" s="286">
        <v>80</v>
      </c>
      <c r="B83" s="285" t="s">
        <v>2463</v>
      </c>
      <c r="C83" s="286" t="s">
        <v>2401</v>
      </c>
      <c r="D83" s="285" t="s">
        <v>353</v>
      </c>
      <c r="E83" s="293">
        <v>0</v>
      </c>
      <c r="F83" s="293">
        <v>0</v>
      </c>
      <c r="G83" s="285" t="s">
        <v>362</v>
      </c>
      <c r="H83" s="293">
        <v>0</v>
      </c>
      <c r="I83" s="293">
        <v>0</v>
      </c>
      <c r="J83" s="293">
        <v>2833366</v>
      </c>
      <c r="K83" s="295">
        <v>2833366</v>
      </c>
    </row>
    <row r="84" spans="1:11" ht="38.25">
      <c r="A84" s="286">
        <v>81</v>
      </c>
      <c r="B84" s="285" t="s">
        <v>2464</v>
      </c>
      <c r="C84" s="286" t="s">
        <v>2401</v>
      </c>
      <c r="D84" s="285" t="s">
        <v>353</v>
      </c>
      <c r="E84" s="293">
        <v>0</v>
      </c>
      <c r="F84" s="293">
        <v>0</v>
      </c>
      <c r="G84" s="285" t="s">
        <v>362</v>
      </c>
      <c r="H84" s="293">
        <v>0</v>
      </c>
      <c r="I84" s="293">
        <v>0</v>
      </c>
      <c r="J84" s="293">
        <v>1300000</v>
      </c>
      <c r="K84" s="295">
        <v>1300000</v>
      </c>
    </row>
    <row r="85" spans="1:11" ht="38.25">
      <c r="A85" s="286">
        <v>82</v>
      </c>
      <c r="B85" s="285" t="s">
        <v>2464</v>
      </c>
      <c r="C85" s="286" t="s">
        <v>2401</v>
      </c>
      <c r="D85" s="285" t="s">
        <v>353</v>
      </c>
      <c r="E85" s="293">
        <v>0</v>
      </c>
      <c r="F85" s="293">
        <v>0</v>
      </c>
      <c r="G85" s="285" t="s">
        <v>362</v>
      </c>
      <c r="H85" s="293">
        <v>0</v>
      </c>
      <c r="I85" s="293">
        <v>0</v>
      </c>
      <c r="J85" s="293">
        <v>1872712.6</v>
      </c>
      <c r="K85" s="295">
        <v>1872712.6</v>
      </c>
    </row>
    <row r="86" spans="1:11" ht="38.25">
      <c r="A86" s="286">
        <v>83</v>
      </c>
      <c r="B86" s="285" t="s">
        <v>2465</v>
      </c>
      <c r="C86" s="286" t="s">
        <v>2401</v>
      </c>
      <c r="D86" s="285" t="s">
        <v>353</v>
      </c>
      <c r="E86" s="293">
        <v>0</v>
      </c>
      <c r="F86" s="293">
        <v>0</v>
      </c>
      <c r="G86" s="285" t="s">
        <v>362</v>
      </c>
      <c r="H86" s="293">
        <v>0</v>
      </c>
      <c r="I86" s="293">
        <v>0</v>
      </c>
      <c r="J86" s="293">
        <v>468734</v>
      </c>
      <c r="K86" s="295">
        <v>468734</v>
      </c>
    </row>
    <row r="87" spans="1:11" ht="38.25">
      <c r="A87" s="286">
        <v>84</v>
      </c>
      <c r="B87" s="285" t="s">
        <v>2466</v>
      </c>
      <c r="C87" s="286" t="s">
        <v>2401</v>
      </c>
      <c r="D87" s="285" t="s">
        <v>353</v>
      </c>
      <c r="E87" s="293">
        <v>0</v>
      </c>
      <c r="F87" s="293">
        <v>0</v>
      </c>
      <c r="G87" s="285" t="s">
        <v>362</v>
      </c>
      <c r="H87" s="293">
        <v>0</v>
      </c>
      <c r="I87" s="293">
        <v>0</v>
      </c>
      <c r="J87" s="293">
        <v>77125</v>
      </c>
      <c r="K87" s="295">
        <v>77125</v>
      </c>
    </row>
    <row r="88" spans="1:11" ht="38.25">
      <c r="A88" s="286">
        <v>85</v>
      </c>
      <c r="B88" s="285" t="s">
        <v>2467</v>
      </c>
      <c r="C88" s="286" t="s">
        <v>2401</v>
      </c>
      <c r="D88" s="285" t="s">
        <v>353</v>
      </c>
      <c r="E88" s="293">
        <v>0</v>
      </c>
      <c r="F88" s="293">
        <v>0</v>
      </c>
      <c r="G88" s="285" t="s">
        <v>362</v>
      </c>
      <c r="H88" s="293">
        <v>0</v>
      </c>
      <c r="I88" s="293">
        <v>0</v>
      </c>
      <c r="J88" s="293">
        <v>35131637</v>
      </c>
      <c r="K88" s="295">
        <v>35131637</v>
      </c>
    </row>
    <row r="89" spans="1:11" s="292" customFormat="1">
      <c r="A89" s="296"/>
      <c r="B89" s="297" t="s">
        <v>330</v>
      </c>
      <c r="C89" s="296"/>
      <c r="D89" s="296"/>
      <c r="E89" s="296"/>
      <c r="F89" s="296"/>
      <c r="G89" s="296"/>
      <c r="H89" s="298">
        <f>SUM(H4:H52)</f>
        <v>372044902.97999996</v>
      </c>
      <c r="I89" s="296"/>
      <c r="J89" s="298">
        <f>SUM(J24:J88)</f>
        <v>267647056.89000002</v>
      </c>
      <c r="K89" s="299">
        <f>SUM(K4:K88)</f>
        <v>639691959.87</v>
      </c>
    </row>
    <row r="90" spans="1:11" s="292" customFormat="1">
      <c r="A90" s="290" t="s">
        <v>331</v>
      </c>
      <c r="B90" s="291" t="s">
        <v>332</v>
      </c>
      <c r="C90" s="290"/>
      <c r="D90" s="290"/>
      <c r="E90" s="290"/>
      <c r="F90" s="290"/>
      <c r="G90" s="290"/>
      <c r="H90" s="290"/>
      <c r="I90" s="290"/>
      <c r="J90" s="290"/>
      <c r="K90" s="290"/>
    </row>
    <row r="91" spans="1:11">
      <c r="A91" s="294"/>
      <c r="B91" s="285" t="s">
        <v>333</v>
      </c>
      <c r="C91" s="293">
        <v>0</v>
      </c>
      <c r="D91" s="293">
        <v>0</v>
      </c>
      <c r="E91" s="293">
        <v>0</v>
      </c>
      <c r="F91" s="293">
        <v>0</v>
      </c>
      <c r="G91" s="293">
        <v>0</v>
      </c>
      <c r="H91" s="293">
        <v>0</v>
      </c>
      <c r="I91" s="293">
        <v>0</v>
      </c>
      <c r="J91" s="293">
        <v>0</v>
      </c>
      <c r="K91" s="300">
        <v>0</v>
      </c>
    </row>
    <row r="92" spans="1:11" s="292" customFormat="1">
      <c r="A92" s="296"/>
      <c r="B92" s="297" t="s">
        <v>330</v>
      </c>
      <c r="C92" s="301">
        <v>0</v>
      </c>
      <c r="D92" s="301">
        <v>0</v>
      </c>
      <c r="E92" s="301">
        <v>0</v>
      </c>
      <c r="F92" s="301">
        <v>0</v>
      </c>
      <c r="G92" s="301">
        <v>0</v>
      </c>
      <c r="H92" s="301">
        <v>0</v>
      </c>
      <c r="I92" s="301">
        <v>0</v>
      </c>
      <c r="J92" s="301">
        <v>0</v>
      </c>
      <c r="K92" s="302">
        <v>0</v>
      </c>
    </row>
    <row r="93" spans="1:11" s="292" customFormat="1">
      <c r="A93" s="290"/>
      <c r="B93" s="291" t="s">
        <v>334</v>
      </c>
      <c r="C93" s="290"/>
      <c r="D93" s="290"/>
      <c r="E93" s="290"/>
      <c r="F93" s="290"/>
      <c r="G93" s="290"/>
      <c r="H93" s="303">
        <f>H92+H89</f>
        <v>372044902.97999996</v>
      </c>
      <c r="I93" s="290"/>
      <c r="J93" s="303">
        <f>J89+J92</f>
        <v>267647056.89000002</v>
      </c>
      <c r="K93" s="303">
        <f>K92+K89</f>
        <v>639691959.87</v>
      </c>
    </row>
    <row r="97" spans="2:9" ht="15">
      <c r="B97" s="1105"/>
      <c r="C97" s="1106"/>
      <c r="D97" s="1106"/>
      <c r="E97" s="1106"/>
      <c r="F97" s="1104"/>
      <c r="G97" s="1104"/>
    </row>
    <row r="98" spans="2:9" ht="15">
      <c r="B98" s="1105" t="s">
        <v>4810</v>
      </c>
      <c r="C98" s="1104"/>
      <c r="D98" s="1104"/>
      <c r="E98" s="1104"/>
      <c r="F98" s="1104"/>
      <c r="G98" s="1104"/>
    </row>
    <row r="99" spans="2:9" ht="15.75" thickBot="1">
      <c r="B99" s="88"/>
      <c r="C99" s="1104"/>
      <c r="D99" s="1104"/>
      <c r="E99" s="1104"/>
      <c r="F99" s="1104"/>
      <c r="G99" s="1104"/>
    </row>
    <row r="100" spans="2:9" ht="15" thickBot="1">
      <c r="B100" s="1358" t="s">
        <v>336</v>
      </c>
      <c r="C100" s="1360" t="s">
        <v>337</v>
      </c>
      <c r="D100" s="1361"/>
      <c r="E100" s="1361"/>
      <c r="F100" s="1362"/>
      <c r="G100" s="1363" t="s">
        <v>338</v>
      </c>
    </row>
    <row r="101" spans="2:9" ht="15" thickBot="1">
      <c r="B101" s="1359"/>
      <c r="C101" s="90" t="s">
        <v>339</v>
      </c>
      <c r="D101" s="90" t="s">
        <v>340</v>
      </c>
      <c r="E101" s="90" t="s">
        <v>341</v>
      </c>
      <c r="F101" s="90" t="s">
        <v>342</v>
      </c>
      <c r="G101" s="1364"/>
    </row>
    <row r="102" spans="2:9" ht="29.25" thickBot="1">
      <c r="B102" s="91" t="s">
        <v>343</v>
      </c>
      <c r="C102" s="90"/>
      <c r="D102" s="90">
        <v>0</v>
      </c>
      <c r="E102" s="90">
        <f t="shared" ref="E102" si="1">SUM(E103:E105)</f>
        <v>0</v>
      </c>
      <c r="F102" s="90">
        <v>0</v>
      </c>
      <c r="G102" s="90">
        <f>SUM(C102:F102)</f>
        <v>0</v>
      </c>
      <c r="I102" s="1167"/>
    </row>
    <row r="103" spans="2:9" ht="30.75" thickBot="1">
      <c r="B103" s="92" t="s">
        <v>344</v>
      </c>
      <c r="C103" s="303"/>
      <c r="D103" s="93">
        <f>J93</f>
        <v>267647056.89000002</v>
      </c>
      <c r="E103" s="93">
        <v>0</v>
      </c>
      <c r="F103" s="93">
        <v>372044902.98000002</v>
      </c>
      <c r="G103" s="90">
        <f t="shared" ref="G103:G107" si="2">SUM(C103:F103)</f>
        <v>639691959.87</v>
      </c>
    </row>
    <row r="104" spans="2:9" ht="45.75" thickBot="1">
      <c r="B104" s="92" t="s">
        <v>345</v>
      </c>
      <c r="C104" s="93"/>
      <c r="D104" s="93"/>
      <c r="E104" s="93"/>
      <c r="F104" s="93"/>
      <c r="G104" s="90">
        <f t="shared" si="2"/>
        <v>0</v>
      </c>
    </row>
    <row r="105" spans="2:9" ht="30.75" thickBot="1">
      <c r="B105" s="92" t="s">
        <v>346</v>
      </c>
      <c r="C105" s="93"/>
      <c r="D105" s="93"/>
      <c r="E105" s="93"/>
      <c r="F105" s="93"/>
      <c r="G105" s="90">
        <f t="shared" si="2"/>
        <v>0</v>
      </c>
    </row>
    <row r="106" spans="2:9" ht="29.25" thickBot="1">
      <c r="B106" s="94" t="s">
        <v>347</v>
      </c>
      <c r="C106" s="93">
        <f>SUM(C103:C105)</f>
        <v>0</v>
      </c>
      <c r="D106" s="93">
        <f t="shared" ref="D106:F106" si="3">SUM(D103:D105)</f>
        <v>267647056.89000002</v>
      </c>
      <c r="E106" s="93">
        <f t="shared" si="3"/>
        <v>0</v>
      </c>
      <c r="F106" s="93">
        <f t="shared" si="3"/>
        <v>372044902.98000002</v>
      </c>
      <c r="G106" s="90">
        <f t="shared" si="2"/>
        <v>639691959.87</v>
      </c>
    </row>
    <row r="107" spans="2:9" ht="15" thickBot="1">
      <c r="B107" s="91" t="s">
        <v>348</v>
      </c>
      <c r="C107" s="90">
        <f>C106+C102</f>
        <v>0</v>
      </c>
      <c r="D107" s="90">
        <f t="shared" ref="D107:F107" si="4">D106+D102</f>
        <v>267647056.89000002</v>
      </c>
      <c r="E107" s="90">
        <f t="shared" si="4"/>
        <v>0</v>
      </c>
      <c r="F107" s="90">
        <f t="shared" si="4"/>
        <v>372044902.98000002</v>
      </c>
      <c r="G107" s="90">
        <f t="shared" si="2"/>
        <v>639691959.87</v>
      </c>
    </row>
    <row r="108" spans="2:9" ht="15" thickBot="1">
      <c r="B108" s="91" t="s">
        <v>349</v>
      </c>
      <c r="C108" s="95" t="s">
        <v>4801</v>
      </c>
      <c r="D108" s="95">
        <f>D107/G107</f>
        <v>0.41839990758113016</v>
      </c>
      <c r="E108" s="95" t="s">
        <v>4801</v>
      </c>
      <c r="F108" s="95">
        <f>F107/G107</f>
        <v>0.5816000924188699</v>
      </c>
      <c r="G108" s="95">
        <v>1</v>
      </c>
    </row>
  </sheetData>
  <mergeCells count="10">
    <mergeCell ref="B100:B101"/>
    <mergeCell ref="C100:F100"/>
    <mergeCell ref="G100:G101"/>
    <mergeCell ref="G1:G2"/>
    <mergeCell ref="A1:A2"/>
    <mergeCell ref="B1:B2"/>
    <mergeCell ref="C1:C2"/>
    <mergeCell ref="D1:D2"/>
    <mergeCell ref="E1:E2"/>
    <mergeCell ref="F1:F2"/>
  </mergeCells>
  <pageMargins left="0.7" right="0.7" top="0.75" bottom="0.75" header="0.3" footer="0.3"/>
  <ignoredErrors>
    <ignoredError sqref="H8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M265"/>
  <sheetViews>
    <sheetView topLeftCell="F251" zoomScale="89" zoomScaleNormal="89" workbookViewId="0">
      <selection activeCell="G260" sqref="G260"/>
    </sheetView>
  </sheetViews>
  <sheetFormatPr defaultColWidth="9.140625" defaultRowHeight="16.5"/>
  <cols>
    <col min="1" max="1" width="9.140625" style="521"/>
    <col min="2" max="2" width="53.5703125" style="521" customWidth="1"/>
    <col min="3" max="3" width="16" style="521" customWidth="1"/>
    <col min="4" max="4" width="55.85546875" style="522" customWidth="1"/>
    <col min="5" max="5" width="52.5703125" style="523" customWidth="1"/>
    <col min="6" max="6" width="20.7109375" style="521" customWidth="1"/>
    <col min="7" max="7" width="46.7109375" style="522" customWidth="1"/>
    <col min="8" max="8" width="19.5703125" style="521" customWidth="1"/>
    <col min="9" max="9" width="22.85546875" style="521" customWidth="1"/>
    <col min="10" max="10" width="22" style="521" customWidth="1"/>
    <col min="11" max="11" width="18.42578125" style="521" customWidth="1"/>
    <col min="12" max="12" width="9.140625" style="521"/>
    <col min="13" max="13" width="17.85546875" style="521" bestFit="1" customWidth="1"/>
    <col min="14" max="16384" width="9.140625" style="521"/>
  </cols>
  <sheetData>
    <row r="1" spans="1:11" ht="82.5">
      <c r="A1" s="1392" t="s">
        <v>0</v>
      </c>
      <c r="B1" s="1392" t="s">
        <v>312</v>
      </c>
      <c r="C1" s="1392" t="s">
        <v>313</v>
      </c>
      <c r="D1" s="1392" t="s">
        <v>314</v>
      </c>
      <c r="E1" s="1392" t="s">
        <v>315</v>
      </c>
      <c r="F1" s="1392" t="s">
        <v>316</v>
      </c>
      <c r="G1" s="1392" t="s">
        <v>2</v>
      </c>
      <c r="H1" s="524" t="s">
        <v>317</v>
      </c>
      <c r="I1" s="524" t="s">
        <v>318</v>
      </c>
      <c r="J1" s="524" t="s">
        <v>319</v>
      </c>
      <c r="K1" s="524" t="s">
        <v>187</v>
      </c>
    </row>
    <row r="2" spans="1:11">
      <c r="A2" s="1393"/>
      <c r="B2" s="1393"/>
      <c r="C2" s="1393"/>
      <c r="D2" s="1393"/>
      <c r="E2" s="1393"/>
      <c r="F2" s="1393"/>
      <c r="G2" s="1393"/>
      <c r="H2" s="524" t="s">
        <v>3</v>
      </c>
      <c r="I2" s="524" t="s">
        <v>4</v>
      </c>
      <c r="J2" s="524" t="s">
        <v>320</v>
      </c>
      <c r="K2" s="524" t="s">
        <v>321</v>
      </c>
    </row>
    <row r="3" spans="1:11" s="528" customFormat="1">
      <c r="A3" s="525" t="s">
        <v>322</v>
      </c>
      <c r="B3" s="525" t="s">
        <v>323</v>
      </c>
      <c r="C3" s="525"/>
      <c r="D3" s="526"/>
      <c r="E3" s="527"/>
      <c r="F3" s="525"/>
      <c r="G3" s="526"/>
      <c r="H3" s="525"/>
      <c r="I3" s="525"/>
      <c r="J3" s="525"/>
      <c r="K3" s="525"/>
    </row>
    <row r="4" spans="1:11" ht="33">
      <c r="A4" s="529">
        <v>1</v>
      </c>
      <c r="B4" s="530" t="s">
        <v>120</v>
      </c>
      <c r="C4" s="531" t="s">
        <v>404</v>
      </c>
      <c r="D4" s="532" t="s">
        <v>1924</v>
      </c>
      <c r="E4" s="533">
        <v>5765</v>
      </c>
      <c r="F4" s="534">
        <v>44685</v>
      </c>
      <c r="G4" s="535" t="s">
        <v>1925</v>
      </c>
      <c r="H4" s="536">
        <v>375000</v>
      </c>
      <c r="I4" s="537">
        <v>0</v>
      </c>
      <c r="J4" s="529"/>
      <c r="K4" s="538">
        <f>+H4-I4-J4</f>
        <v>375000</v>
      </c>
    </row>
    <row r="5" spans="1:11">
      <c r="A5" s="529">
        <f>+A4+1</f>
        <v>2</v>
      </c>
      <c r="B5" s="530" t="s">
        <v>1926</v>
      </c>
      <c r="C5" s="531" t="s">
        <v>404</v>
      </c>
      <c r="D5" s="539" t="s">
        <v>1927</v>
      </c>
      <c r="E5" s="533" t="s">
        <v>1928</v>
      </c>
      <c r="F5" s="534">
        <v>44695</v>
      </c>
      <c r="G5" s="535" t="s">
        <v>1929</v>
      </c>
      <c r="H5" s="536">
        <v>385700</v>
      </c>
      <c r="I5" s="537">
        <v>0</v>
      </c>
      <c r="J5" s="529"/>
      <c r="K5" s="538">
        <f t="shared" ref="K5:K38" si="0">+H5-I5-J5</f>
        <v>385700</v>
      </c>
    </row>
    <row r="6" spans="1:11">
      <c r="A6" s="529">
        <f t="shared" ref="A6:A69" si="1">+A5+1</f>
        <v>3</v>
      </c>
      <c r="B6" s="530" t="s">
        <v>1930</v>
      </c>
      <c r="C6" s="531" t="s">
        <v>404</v>
      </c>
      <c r="D6" s="539" t="s">
        <v>1927</v>
      </c>
      <c r="E6" s="533">
        <v>8902</v>
      </c>
      <c r="F6" s="534">
        <v>44728</v>
      </c>
      <c r="G6" s="535" t="s">
        <v>1929</v>
      </c>
      <c r="H6" s="536">
        <v>82100</v>
      </c>
      <c r="I6" s="537">
        <v>0</v>
      </c>
      <c r="J6" s="529"/>
      <c r="K6" s="538">
        <f t="shared" si="0"/>
        <v>82100</v>
      </c>
    </row>
    <row r="7" spans="1:11" ht="33">
      <c r="A7" s="529">
        <f t="shared" si="1"/>
        <v>4</v>
      </c>
      <c r="B7" s="530" t="s">
        <v>1930</v>
      </c>
      <c r="C7" s="531" t="s">
        <v>370</v>
      </c>
      <c r="D7" s="539" t="s">
        <v>1927</v>
      </c>
      <c r="E7" s="533">
        <v>5787</v>
      </c>
      <c r="F7" s="534" t="s">
        <v>1931</v>
      </c>
      <c r="G7" s="535" t="s">
        <v>1932</v>
      </c>
      <c r="H7" s="536">
        <v>76200</v>
      </c>
      <c r="I7" s="537">
        <v>0</v>
      </c>
      <c r="J7" s="529"/>
      <c r="K7" s="538">
        <f t="shared" si="0"/>
        <v>76200</v>
      </c>
    </row>
    <row r="8" spans="1:11">
      <c r="A8" s="529">
        <f t="shared" si="1"/>
        <v>5</v>
      </c>
      <c r="B8" s="540" t="s">
        <v>1933</v>
      </c>
      <c r="C8" s="531" t="s">
        <v>370</v>
      </c>
      <c r="D8" s="541" t="s">
        <v>530</v>
      </c>
      <c r="E8" s="533" t="s">
        <v>1934</v>
      </c>
      <c r="F8" s="542" t="s">
        <v>1935</v>
      </c>
      <c r="G8" s="535" t="s">
        <v>1936</v>
      </c>
      <c r="H8" s="536">
        <v>1540140</v>
      </c>
      <c r="I8" s="537">
        <v>0</v>
      </c>
      <c r="J8" s="529"/>
      <c r="K8" s="538">
        <f t="shared" si="0"/>
        <v>1540140</v>
      </c>
    </row>
    <row r="9" spans="1:11" ht="33">
      <c r="A9" s="529">
        <f t="shared" si="1"/>
        <v>6</v>
      </c>
      <c r="B9" s="540" t="s">
        <v>1937</v>
      </c>
      <c r="C9" s="531" t="s">
        <v>370</v>
      </c>
      <c r="D9" s="532" t="s">
        <v>1924</v>
      </c>
      <c r="E9" s="533">
        <v>8940</v>
      </c>
      <c r="F9" s="531" t="s">
        <v>370</v>
      </c>
      <c r="G9" s="535" t="s">
        <v>1925</v>
      </c>
      <c r="H9" s="536">
        <v>450000</v>
      </c>
      <c r="I9" s="537">
        <v>0</v>
      </c>
      <c r="J9" s="529"/>
      <c r="K9" s="538">
        <f t="shared" si="0"/>
        <v>450000</v>
      </c>
    </row>
    <row r="10" spans="1:11" ht="33">
      <c r="A10" s="529">
        <f t="shared" si="1"/>
        <v>7</v>
      </c>
      <c r="B10" s="540" t="s">
        <v>1938</v>
      </c>
      <c r="C10" s="531" t="s">
        <v>370</v>
      </c>
      <c r="D10" s="532" t="s">
        <v>1924</v>
      </c>
      <c r="E10" s="533">
        <v>5785</v>
      </c>
      <c r="F10" s="542" t="s">
        <v>1939</v>
      </c>
      <c r="G10" s="535" t="s">
        <v>1925</v>
      </c>
      <c r="H10" s="536">
        <v>84000</v>
      </c>
      <c r="I10" s="537">
        <v>0</v>
      </c>
      <c r="J10" s="529"/>
      <c r="K10" s="538">
        <f t="shared" si="0"/>
        <v>84000</v>
      </c>
    </row>
    <row r="11" spans="1:11" ht="33">
      <c r="A11" s="529">
        <f t="shared" si="1"/>
        <v>8</v>
      </c>
      <c r="B11" s="540" t="s">
        <v>1937</v>
      </c>
      <c r="C11" s="531" t="s">
        <v>370</v>
      </c>
      <c r="D11" s="532" t="s">
        <v>1924</v>
      </c>
      <c r="E11" s="533">
        <v>6530</v>
      </c>
      <c r="F11" s="542" t="s">
        <v>1940</v>
      </c>
      <c r="G11" s="535" t="s">
        <v>1925</v>
      </c>
      <c r="H11" s="536">
        <v>490000</v>
      </c>
      <c r="I11" s="537">
        <v>0</v>
      </c>
      <c r="J11" s="529"/>
      <c r="K11" s="538">
        <f t="shared" si="0"/>
        <v>490000</v>
      </c>
    </row>
    <row r="12" spans="1:11" ht="33">
      <c r="A12" s="529">
        <f t="shared" si="1"/>
        <v>9</v>
      </c>
      <c r="B12" s="543" t="s">
        <v>1938</v>
      </c>
      <c r="C12" s="531" t="s">
        <v>370</v>
      </c>
      <c r="D12" s="532" t="s">
        <v>1924</v>
      </c>
      <c r="E12" s="533">
        <v>5790</v>
      </c>
      <c r="F12" s="534">
        <v>44661</v>
      </c>
      <c r="G12" s="535" t="s">
        <v>1925</v>
      </c>
      <c r="H12" s="536">
        <v>45000</v>
      </c>
      <c r="I12" s="537">
        <v>0</v>
      </c>
      <c r="J12" s="529"/>
      <c r="K12" s="538">
        <f t="shared" si="0"/>
        <v>45000</v>
      </c>
    </row>
    <row r="13" spans="1:11" ht="33">
      <c r="A13" s="529">
        <f t="shared" si="1"/>
        <v>10</v>
      </c>
      <c r="B13" s="543" t="s">
        <v>1941</v>
      </c>
      <c r="C13" s="531" t="s">
        <v>404</v>
      </c>
      <c r="D13" s="532" t="s">
        <v>1924</v>
      </c>
      <c r="E13" s="533">
        <v>6524</v>
      </c>
      <c r="F13" s="542" t="s">
        <v>1942</v>
      </c>
      <c r="G13" s="535" t="s">
        <v>1925</v>
      </c>
      <c r="H13" s="536">
        <v>315000</v>
      </c>
      <c r="I13" s="537">
        <v>0</v>
      </c>
      <c r="J13" s="529"/>
      <c r="K13" s="538">
        <f t="shared" si="0"/>
        <v>315000</v>
      </c>
    </row>
    <row r="14" spans="1:11" ht="33">
      <c r="A14" s="529">
        <f t="shared" si="1"/>
        <v>11</v>
      </c>
      <c r="B14" s="543" t="s">
        <v>1941</v>
      </c>
      <c r="C14" s="531" t="s">
        <v>404</v>
      </c>
      <c r="D14" s="532" t="s">
        <v>1924</v>
      </c>
      <c r="E14" s="533">
        <v>6523</v>
      </c>
      <c r="F14" s="542" t="s">
        <v>1943</v>
      </c>
      <c r="G14" s="535" t="s">
        <v>1925</v>
      </c>
      <c r="H14" s="536">
        <v>480000</v>
      </c>
      <c r="I14" s="537">
        <v>0</v>
      </c>
      <c r="J14" s="529"/>
      <c r="K14" s="538">
        <f t="shared" si="0"/>
        <v>480000</v>
      </c>
    </row>
    <row r="15" spans="1:11" ht="33">
      <c r="A15" s="529">
        <f t="shared" si="1"/>
        <v>12</v>
      </c>
      <c r="B15" s="539" t="s">
        <v>1938</v>
      </c>
      <c r="C15" s="531" t="s">
        <v>370</v>
      </c>
      <c r="D15" s="532" t="s">
        <v>1924</v>
      </c>
      <c r="E15" s="533">
        <v>6511</v>
      </c>
      <c r="F15" s="542" t="s">
        <v>1944</v>
      </c>
      <c r="G15" s="535" t="s">
        <v>1925</v>
      </c>
      <c r="H15" s="536">
        <v>27000</v>
      </c>
      <c r="I15" s="537">
        <v>0</v>
      </c>
      <c r="J15" s="529"/>
      <c r="K15" s="538">
        <f t="shared" si="0"/>
        <v>27000</v>
      </c>
    </row>
    <row r="16" spans="1:11" ht="33">
      <c r="A16" s="529">
        <f t="shared" si="1"/>
        <v>13</v>
      </c>
      <c r="B16" s="539" t="s">
        <v>1945</v>
      </c>
      <c r="C16" s="531" t="s">
        <v>370</v>
      </c>
      <c r="D16" s="532" t="s">
        <v>1924</v>
      </c>
      <c r="E16" s="533">
        <v>5780</v>
      </c>
      <c r="F16" s="534">
        <v>44752</v>
      </c>
      <c r="G16" s="535" t="s">
        <v>1925</v>
      </c>
      <c r="H16" s="536">
        <v>96000</v>
      </c>
      <c r="I16" s="537">
        <v>0</v>
      </c>
      <c r="J16" s="529"/>
      <c r="K16" s="538">
        <f t="shared" si="0"/>
        <v>96000</v>
      </c>
    </row>
    <row r="17" spans="1:11" ht="33">
      <c r="A17" s="529">
        <f t="shared" si="1"/>
        <v>14</v>
      </c>
      <c r="B17" s="539" t="s">
        <v>673</v>
      </c>
      <c r="C17" s="531" t="s">
        <v>370</v>
      </c>
      <c r="D17" s="532" t="s">
        <v>1924</v>
      </c>
      <c r="E17" s="533"/>
      <c r="F17" s="531" t="s">
        <v>370</v>
      </c>
      <c r="G17" s="535" t="s">
        <v>1925</v>
      </c>
      <c r="H17" s="536">
        <v>21000</v>
      </c>
      <c r="I17" s="537">
        <v>0</v>
      </c>
      <c r="J17" s="529"/>
      <c r="K17" s="538">
        <f t="shared" si="0"/>
        <v>21000</v>
      </c>
    </row>
    <row r="18" spans="1:11" ht="33">
      <c r="A18" s="529">
        <f t="shared" si="1"/>
        <v>15</v>
      </c>
      <c r="B18" s="539" t="s">
        <v>1938</v>
      </c>
      <c r="C18" s="531" t="s">
        <v>370</v>
      </c>
      <c r="D18" s="532" t="s">
        <v>1924</v>
      </c>
      <c r="E18" s="533"/>
      <c r="F18" s="531" t="s">
        <v>370</v>
      </c>
      <c r="G18" s="535" t="s">
        <v>1925</v>
      </c>
      <c r="H18" s="536">
        <v>42000</v>
      </c>
      <c r="I18" s="537">
        <v>0</v>
      </c>
      <c r="J18" s="529"/>
      <c r="K18" s="538">
        <f t="shared" si="0"/>
        <v>42000</v>
      </c>
    </row>
    <row r="19" spans="1:11" ht="33">
      <c r="A19" s="529">
        <f t="shared" si="1"/>
        <v>16</v>
      </c>
      <c r="B19" s="539" t="s">
        <v>1946</v>
      </c>
      <c r="C19" s="531" t="s">
        <v>370</v>
      </c>
      <c r="D19" s="532" t="s">
        <v>1924</v>
      </c>
      <c r="E19" s="533"/>
      <c r="F19" s="531" t="s">
        <v>370</v>
      </c>
      <c r="G19" s="535" t="s">
        <v>1925</v>
      </c>
      <c r="H19" s="536">
        <v>60000</v>
      </c>
      <c r="I19" s="537">
        <v>0</v>
      </c>
      <c r="J19" s="529"/>
      <c r="K19" s="538">
        <f t="shared" si="0"/>
        <v>60000</v>
      </c>
    </row>
    <row r="20" spans="1:11" ht="33">
      <c r="A20" s="529">
        <f t="shared" si="1"/>
        <v>17</v>
      </c>
      <c r="B20" s="539" t="s">
        <v>1946</v>
      </c>
      <c r="C20" s="531" t="s">
        <v>370</v>
      </c>
      <c r="D20" s="532" t="s">
        <v>1924</v>
      </c>
      <c r="E20" s="533">
        <v>5797</v>
      </c>
      <c r="F20" s="542" t="s">
        <v>1947</v>
      </c>
      <c r="G20" s="535" t="s">
        <v>1925</v>
      </c>
      <c r="H20" s="536">
        <v>90000</v>
      </c>
      <c r="I20" s="537">
        <v>90000</v>
      </c>
      <c r="J20" s="529"/>
      <c r="K20" s="538">
        <f t="shared" si="0"/>
        <v>0</v>
      </c>
    </row>
    <row r="21" spans="1:11" ht="33">
      <c r="A21" s="529">
        <f t="shared" si="1"/>
        <v>18</v>
      </c>
      <c r="B21" s="539" t="s">
        <v>673</v>
      </c>
      <c r="C21" s="531" t="s">
        <v>370</v>
      </c>
      <c r="D21" s="532" t="s">
        <v>1924</v>
      </c>
      <c r="E21" s="533"/>
      <c r="F21" s="531" t="s">
        <v>370</v>
      </c>
      <c r="G21" s="535" t="s">
        <v>1925</v>
      </c>
      <c r="H21" s="536">
        <v>84000</v>
      </c>
      <c r="I21" s="537">
        <v>0</v>
      </c>
      <c r="J21" s="529"/>
      <c r="K21" s="538">
        <f t="shared" si="0"/>
        <v>84000</v>
      </c>
    </row>
    <row r="22" spans="1:11" ht="33">
      <c r="A22" s="529">
        <f t="shared" si="1"/>
        <v>19</v>
      </c>
      <c r="B22" s="530" t="s">
        <v>673</v>
      </c>
      <c r="C22" s="531" t="s">
        <v>370</v>
      </c>
      <c r="D22" s="532" t="s">
        <v>1924</v>
      </c>
      <c r="E22" s="533"/>
      <c r="F22" s="531" t="s">
        <v>370</v>
      </c>
      <c r="G22" s="535" t="s">
        <v>1925</v>
      </c>
      <c r="H22" s="536">
        <v>2420500</v>
      </c>
      <c r="I22" s="537">
        <v>0</v>
      </c>
      <c r="J22" s="529"/>
      <c r="K22" s="538">
        <f t="shared" si="0"/>
        <v>2420500</v>
      </c>
    </row>
    <row r="23" spans="1:11" ht="33">
      <c r="A23" s="529">
        <f t="shared" si="1"/>
        <v>20</v>
      </c>
      <c r="B23" s="530" t="s">
        <v>210</v>
      </c>
      <c r="C23" s="531" t="s">
        <v>404</v>
      </c>
      <c r="D23" s="532" t="s">
        <v>1924</v>
      </c>
      <c r="E23" s="533">
        <v>1278</v>
      </c>
      <c r="F23" s="542" t="s">
        <v>1948</v>
      </c>
      <c r="G23" s="535" t="s">
        <v>1925</v>
      </c>
      <c r="H23" s="536">
        <v>450000</v>
      </c>
      <c r="I23" s="537">
        <v>0</v>
      </c>
      <c r="J23" s="529"/>
      <c r="K23" s="538">
        <f t="shared" si="0"/>
        <v>450000</v>
      </c>
    </row>
    <row r="24" spans="1:11" ht="33">
      <c r="A24" s="529">
        <f t="shared" si="1"/>
        <v>21</v>
      </c>
      <c r="B24" s="530" t="s">
        <v>210</v>
      </c>
      <c r="C24" s="531" t="s">
        <v>370</v>
      </c>
      <c r="D24" s="532" t="s">
        <v>1924</v>
      </c>
      <c r="E24" s="533">
        <v>5773</v>
      </c>
      <c r="F24" s="534">
        <v>44873</v>
      </c>
      <c r="G24" s="535" t="s">
        <v>1925</v>
      </c>
      <c r="H24" s="536">
        <v>390000</v>
      </c>
      <c r="I24" s="537">
        <v>390000</v>
      </c>
      <c r="J24" s="529"/>
      <c r="K24" s="538">
        <f t="shared" si="0"/>
        <v>0</v>
      </c>
    </row>
    <row r="25" spans="1:11" ht="33">
      <c r="A25" s="529">
        <f t="shared" si="1"/>
        <v>22</v>
      </c>
      <c r="B25" s="530" t="s">
        <v>673</v>
      </c>
      <c r="C25" s="531" t="s">
        <v>370</v>
      </c>
      <c r="D25" s="532" t="s">
        <v>1924</v>
      </c>
      <c r="E25" s="533" t="s">
        <v>1949</v>
      </c>
      <c r="F25" s="542" t="s">
        <v>1950</v>
      </c>
      <c r="G25" s="535" t="s">
        <v>1925</v>
      </c>
      <c r="H25" s="536">
        <v>391050</v>
      </c>
      <c r="I25" s="537">
        <v>0</v>
      </c>
      <c r="J25" s="529"/>
      <c r="K25" s="538">
        <f t="shared" si="0"/>
        <v>391050</v>
      </c>
    </row>
    <row r="26" spans="1:11">
      <c r="A26" s="529">
        <f t="shared" si="1"/>
        <v>23</v>
      </c>
      <c r="B26" s="530" t="s">
        <v>1951</v>
      </c>
      <c r="C26" s="531" t="s">
        <v>404</v>
      </c>
      <c r="D26" s="541" t="s">
        <v>530</v>
      </c>
      <c r="E26" s="533">
        <v>47472</v>
      </c>
      <c r="F26" s="534">
        <v>44686</v>
      </c>
      <c r="G26" s="535" t="s">
        <v>1952</v>
      </c>
      <c r="H26" s="536">
        <v>586000</v>
      </c>
      <c r="I26" s="537">
        <v>380000</v>
      </c>
      <c r="J26" s="529"/>
      <c r="K26" s="538">
        <f t="shared" si="0"/>
        <v>206000</v>
      </c>
    </row>
    <row r="27" spans="1:11" ht="33">
      <c r="A27" s="529">
        <f t="shared" si="1"/>
        <v>24</v>
      </c>
      <c r="B27" s="539" t="s">
        <v>1953</v>
      </c>
      <c r="C27" s="967" t="s">
        <v>376</v>
      </c>
      <c r="D27" s="539" t="s">
        <v>1954</v>
      </c>
      <c r="E27" s="533"/>
      <c r="F27" s="544" t="s">
        <v>1955</v>
      </c>
      <c r="G27" s="545" t="s">
        <v>1956</v>
      </c>
      <c r="H27" s="536">
        <v>627556</v>
      </c>
      <c r="I27" s="546"/>
      <c r="J27" s="529"/>
      <c r="K27" s="538">
        <f t="shared" si="0"/>
        <v>627556</v>
      </c>
    </row>
    <row r="28" spans="1:11">
      <c r="A28" s="529">
        <f t="shared" si="1"/>
        <v>25</v>
      </c>
      <c r="B28" s="547" t="s">
        <v>1957</v>
      </c>
      <c r="C28" s="548" t="s">
        <v>376</v>
      </c>
      <c r="D28" s="539" t="s">
        <v>1927</v>
      </c>
      <c r="E28" s="533">
        <v>62376</v>
      </c>
      <c r="F28" s="549">
        <v>45414</v>
      </c>
      <c r="G28" s="535" t="s">
        <v>1958</v>
      </c>
      <c r="H28" s="536">
        <v>540000</v>
      </c>
      <c r="I28" s="537">
        <v>540000</v>
      </c>
      <c r="J28" s="529"/>
      <c r="K28" s="538">
        <f t="shared" si="0"/>
        <v>0</v>
      </c>
    </row>
    <row r="29" spans="1:11" ht="33">
      <c r="A29" s="529">
        <f t="shared" si="1"/>
        <v>26</v>
      </c>
      <c r="B29" s="547" t="s">
        <v>1959</v>
      </c>
      <c r="C29" s="548" t="s">
        <v>376</v>
      </c>
      <c r="D29" s="539" t="s">
        <v>1927</v>
      </c>
      <c r="E29" s="550" t="s">
        <v>1960</v>
      </c>
      <c r="F29" s="551" t="s">
        <v>1961</v>
      </c>
      <c r="G29" s="535" t="s">
        <v>1929</v>
      </c>
      <c r="H29" s="536">
        <v>442300</v>
      </c>
      <c r="I29" s="537">
        <v>442300</v>
      </c>
      <c r="J29" s="529"/>
      <c r="K29" s="538">
        <f t="shared" si="0"/>
        <v>0</v>
      </c>
    </row>
    <row r="30" spans="1:11" ht="33">
      <c r="A30" s="529">
        <f t="shared" si="1"/>
        <v>27</v>
      </c>
      <c r="B30" s="539" t="s">
        <v>1962</v>
      </c>
      <c r="C30" s="548" t="s">
        <v>376</v>
      </c>
      <c r="D30" s="541" t="s">
        <v>1954</v>
      </c>
      <c r="E30" s="533" t="s">
        <v>1963</v>
      </c>
      <c r="F30" s="544" t="s">
        <v>1964</v>
      </c>
      <c r="G30" s="545" t="s">
        <v>1956</v>
      </c>
      <c r="H30" s="546">
        <v>250000</v>
      </c>
      <c r="I30" s="546">
        <v>250000</v>
      </c>
      <c r="J30" s="529"/>
      <c r="K30" s="538">
        <f t="shared" si="0"/>
        <v>0</v>
      </c>
    </row>
    <row r="31" spans="1:11">
      <c r="A31" s="529">
        <f t="shared" si="1"/>
        <v>28</v>
      </c>
      <c r="B31" s="547" t="s">
        <v>461</v>
      </c>
      <c r="C31" s="548" t="s">
        <v>376</v>
      </c>
      <c r="D31" s="541" t="s">
        <v>1965</v>
      </c>
      <c r="E31" s="533"/>
      <c r="F31" s="551" t="s">
        <v>1966</v>
      </c>
      <c r="G31" s="535" t="s">
        <v>462</v>
      </c>
      <c r="H31" s="537">
        <v>14194.2</v>
      </c>
      <c r="I31" s="537">
        <v>14194.2</v>
      </c>
      <c r="J31" s="529"/>
      <c r="K31" s="538">
        <f t="shared" si="0"/>
        <v>0</v>
      </c>
    </row>
    <row r="32" spans="1:11" ht="33">
      <c r="A32" s="529">
        <f t="shared" si="1"/>
        <v>29</v>
      </c>
      <c r="B32" s="547" t="s">
        <v>1959</v>
      </c>
      <c r="C32" s="548" t="s">
        <v>376</v>
      </c>
      <c r="D32" s="539" t="s">
        <v>1927</v>
      </c>
      <c r="E32" s="533">
        <v>12402</v>
      </c>
      <c r="F32" s="551" t="s">
        <v>1967</v>
      </c>
      <c r="G32" s="535" t="s">
        <v>1929</v>
      </c>
      <c r="H32" s="536">
        <v>175100</v>
      </c>
      <c r="I32" s="537">
        <v>175001.7</v>
      </c>
      <c r="J32" s="529"/>
      <c r="K32" s="538">
        <f t="shared" si="0"/>
        <v>98.299999999988358</v>
      </c>
    </row>
    <row r="33" spans="1:12" ht="33">
      <c r="A33" s="529">
        <f t="shared" si="1"/>
        <v>30</v>
      </c>
      <c r="B33" s="547" t="s">
        <v>1959</v>
      </c>
      <c r="C33" s="548" t="s">
        <v>376</v>
      </c>
      <c r="D33" s="539" t="s">
        <v>1927</v>
      </c>
      <c r="E33" s="533">
        <v>12405</v>
      </c>
      <c r="F33" s="551" t="s">
        <v>1968</v>
      </c>
      <c r="G33" s="535" t="s">
        <v>1929</v>
      </c>
      <c r="H33" s="536">
        <v>61200</v>
      </c>
      <c r="I33" s="537">
        <v>61200</v>
      </c>
      <c r="J33" s="529"/>
      <c r="K33" s="538">
        <f t="shared" si="0"/>
        <v>0</v>
      </c>
    </row>
    <row r="34" spans="1:12">
      <c r="A34" s="529">
        <f t="shared" si="1"/>
        <v>31</v>
      </c>
      <c r="B34" s="547" t="s">
        <v>1969</v>
      </c>
      <c r="C34" s="548" t="s">
        <v>376</v>
      </c>
      <c r="D34" s="541" t="s">
        <v>1905</v>
      </c>
      <c r="E34" s="533">
        <v>62319</v>
      </c>
      <c r="F34" s="551" t="s">
        <v>1970</v>
      </c>
      <c r="G34" s="535" t="s">
        <v>1971</v>
      </c>
      <c r="H34" s="536">
        <v>329358</v>
      </c>
      <c r="I34" s="537">
        <v>329358</v>
      </c>
      <c r="J34" s="529"/>
      <c r="K34" s="538">
        <f t="shared" si="0"/>
        <v>0</v>
      </c>
    </row>
    <row r="35" spans="1:12" ht="33">
      <c r="A35" s="529">
        <f t="shared" si="1"/>
        <v>32</v>
      </c>
      <c r="B35" s="547" t="s">
        <v>545</v>
      </c>
      <c r="C35" s="548" t="s">
        <v>376</v>
      </c>
      <c r="D35" s="532" t="s">
        <v>1924</v>
      </c>
      <c r="E35" s="533">
        <v>12452</v>
      </c>
      <c r="F35" s="549">
        <v>45570</v>
      </c>
      <c r="G35" s="535" t="s">
        <v>1972</v>
      </c>
      <c r="H35" s="536">
        <v>120000</v>
      </c>
      <c r="I35" s="537">
        <v>0</v>
      </c>
      <c r="J35" s="529"/>
      <c r="K35" s="538">
        <f t="shared" si="0"/>
        <v>120000</v>
      </c>
    </row>
    <row r="36" spans="1:12" ht="33">
      <c r="A36" s="529">
        <f t="shared" si="1"/>
        <v>33</v>
      </c>
      <c r="B36" s="547" t="s">
        <v>597</v>
      </c>
      <c r="C36" s="548" t="s">
        <v>376</v>
      </c>
      <c r="D36" s="532" t="s">
        <v>1924</v>
      </c>
      <c r="E36" s="550" t="s">
        <v>1973</v>
      </c>
      <c r="F36" s="549">
        <v>45327</v>
      </c>
      <c r="G36" s="535" t="s">
        <v>1972</v>
      </c>
      <c r="H36" s="536">
        <v>132000</v>
      </c>
      <c r="I36" s="537">
        <v>0</v>
      </c>
      <c r="J36" s="529"/>
      <c r="K36" s="538">
        <f t="shared" si="0"/>
        <v>132000</v>
      </c>
    </row>
    <row r="37" spans="1:12">
      <c r="A37" s="529">
        <f t="shared" si="1"/>
        <v>34</v>
      </c>
      <c r="B37" s="547" t="s">
        <v>1974</v>
      </c>
      <c r="C37" s="548" t="s">
        <v>376</v>
      </c>
      <c r="D37" s="541" t="s">
        <v>1905</v>
      </c>
      <c r="E37" s="533">
        <v>62325</v>
      </c>
      <c r="F37" s="551" t="s">
        <v>1975</v>
      </c>
      <c r="G37" s="535" t="s">
        <v>1976</v>
      </c>
      <c r="H37" s="536">
        <v>3454420</v>
      </c>
      <c r="I37" s="537">
        <v>3454420</v>
      </c>
      <c r="J37" s="529"/>
      <c r="K37" s="538">
        <f t="shared" si="0"/>
        <v>0</v>
      </c>
    </row>
    <row r="38" spans="1:12">
      <c r="A38" s="529">
        <f t="shared" si="1"/>
        <v>35</v>
      </c>
      <c r="B38" s="547" t="s">
        <v>1974</v>
      </c>
      <c r="C38" s="548" t="s">
        <v>376</v>
      </c>
      <c r="D38" s="541" t="s">
        <v>1905</v>
      </c>
      <c r="E38" s="533">
        <v>62324</v>
      </c>
      <c r="F38" s="551" t="s">
        <v>1977</v>
      </c>
      <c r="G38" s="535" t="s">
        <v>1976</v>
      </c>
      <c r="H38" s="536">
        <v>1170600</v>
      </c>
      <c r="I38" s="537">
        <v>1170600</v>
      </c>
      <c r="J38" s="529"/>
      <c r="K38" s="538">
        <f t="shared" si="0"/>
        <v>0</v>
      </c>
    </row>
    <row r="39" spans="1:12" ht="33">
      <c r="A39" s="529">
        <f t="shared" si="1"/>
        <v>36</v>
      </c>
      <c r="B39" s="539" t="s">
        <v>210</v>
      </c>
      <c r="C39" s="531" t="s">
        <v>404</v>
      </c>
      <c r="D39" s="532" t="s">
        <v>1924</v>
      </c>
      <c r="E39" s="533">
        <v>5774</v>
      </c>
      <c r="F39" s="553" t="s">
        <v>404</v>
      </c>
      <c r="G39" s="535" t="s">
        <v>1925</v>
      </c>
      <c r="H39" s="536"/>
      <c r="I39" s="537">
        <v>0</v>
      </c>
      <c r="J39" s="538">
        <v>310250</v>
      </c>
      <c r="K39" s="538">
        <v>310250</v>
      </c>
    </row>
    <row r="40" spans="1:12" ht="33">
      <c r="A40" s="529">
        <f t="shared" si="1"/>
        <v>37</v>
      </c>
      <c r="B40" s="547" t="s">
        <v>673</v>
      </c>
      <c r="C40" s="531" t="s">
        <v>404</v>
      </c>
      <c r="D40" s="532" t="s">
        <v>1924</v>
      </c>
      <c r="E40" s="533">
        <v>8937</v>
      </c>
      <c r="F40" s="553" t="s">
        <v>404</v>
      </c>
      <c r="G40" s="535" t="s">
        <v>1925</v>
      </c>
      <c r="H40" s="536"/>
      <c r="I40" s="537">
        <v>0</v>
      </c>
      <c r="J40" s="538">
        <v>237000</v>
      </c>
      <c r="K40" s="538">
        <v>237000</v>
      </c>
    </row>
    <row r="41" spans="1:12" ht="33">
      <c r="A41" s="529">
        <f t="shared" si="1"/>
        <v>38</v>
      </c>
      <c r="B41" s="547" t="s">
        <v>438</v>
      </c>
      <c r="C41" s="548" t="s">
        <v>376</v>
      </c>
      <c r="D41" s="541" t="s">
        <v>1924</v>
      </c>
      <c r="E41" s="533"/>
      <c r="F41" s="548">
        <v>45540</v>
      </c>
      <c r="G41" s="541" t="s">
        <v>1925</v>
      </c>
      <c r="H41" s="536"/>
      <c r="I41" s="537">
        <v>0</v>
      </c>
      <c r="J41" s="555">
        <v>140000</v>
      </c>
      <c r="K41" s="555">
        <v>140000</v>
      </c>
      <c r="L41" s="556"/>
    </row>
    <row r="42" spans="1:12" ht="33">
      <c r="A42" s="529">
        <f t="shared" si="1"/>
        <v>39</v>
      </c>
      <c r="B42" s="559" t="s">
        <v>1979</v>
      </c>
      <c r="C42" s="548" t="s">
        <v>376</v>
      </c>
      <c r="D42" s="541" t="s">
        <v>1980</v>
      </c>
      <c r="E42" s="533">
        <v>12454</v>
      </c>
      <c r="F42" s="549">
        <v>45269</v>
      </c>
      <c r="G42" s="535" t="s">
        <v>1981</v>
      </c>
      <c r="H42" s="536"/>
      <c r="I42" s="537">
        <v>0</v>
      </c>
      <c r="J42" s="555">
        <v>43350</v>
      </c>
      <c r="K42" s="555">
        <v>43350</v>
      </c>
      <c r="L42" s="556"/>
    </row>
    <row r="43" spans="1:12" s="558" customFormat="1" ht="33">
      <c r="A43" s="529">
        <f t="shared" si="1"/>
        <v>40</v>
      </c>
      <c r="B43" s="559" t="s">
        <v>1982</v>
      </c>
      <c r="C43" s="548" t="s">
        <v>376</v>
      </c>
      <c r="D43" s="541" t="s">
        <v>1983</v>
      </c>
      <c r="E43" s="533">
        <v>12455</v>
      </c>
      <c r="F43" s="549">
        <v>45326</v>
      </c>
      <c r="G43" s="535" t="s">
        <v>1984</v>
      </c>
      <c r="H43" s="536"/>
      <c r="I43" s="537">
        <v>556000</v>
      </c>
      <c r="J43" s="555">
        <v>2150000</v>
      </c>
      <c r="K43" s="555">
        <v>1594000</v>
      </c>
      <c r="L43" s="556"/>
    </row>
    <row r="44" spans="1:12">
      <c r="A44" s="529">
        <f t="shared" si="1"/>
        <v>41</v>
      </c>
      <c r="B44" s="559" t="s">
        <v>1985</v>
      </c>
      <c r="C44" s="548" t="s">
        <v>376</v>
      </c>
      <c r="D44" s="539" t="s">
        <v>1927</v>
      </c>
      <c r="E44" s="533">
        <v>62404</v>
      </c>
      <c r="F44" s="551" t="s">
        <v>1975</v>
      </c>
      <c r="G44" s="535" t="s">
        <v>1986</v>
      </c>
      <c r="H44" s="536"/>
      <c r="I44" s="537">
        <v>0</v>
      </c>
      <c r="J44" s="555">
        <v>168000</v>
      </c>
      <c r="K44" s="555">
        <v>168000</v>
      </c>
      <c r="L44" s="556"/>
    </row>
    <row r="45" spans="1:12" ht="33">
      <c r="A45" s="529">
        <f t="shared" si="1"/>
        <v>42</v>
      </c>
      <c r="B45" s="547" t="s">
        <v>1989</v>
      </c>
      <c r="C45" s="548" t="s">
        <v>376</v>
      </c>
      <c r="D45" s="557" t="s">
        <v>1990</v>
      </c>
      <c r="E45" s="533">
        <v>12466</v>
      </c>
      <c r="F45" s="551" t="s">
        <v>1966</v>
      </c>
      <c r="G45" s="535" t="s">
        <v>1991</v>
      </c>
      <c r="H45" s="536"/>
      <c r="I45" s="537">
        <v>0</v>
      </c>
      <c r="J45" s="555">
        <v>145000</v>
      </c>
      <c r="K45" s="555">
        <v>145000</v>
      </c>
      <c r="L45" s="556"/>
    </row>
    <row r="46" spans="1:12" ht="33">
      <c r="A46" s="529">
        <f t="shared" si="1"/>
        <v>43</v>
      </c>
      <c r="B46" s="547" t="s">
        <v>1989</v>
      </c>
      <c r="C46" s="548" t="s">
        <v>376</v>
      </c>
      <c r="D46" s="557" t="s">
        <v>1990</v>
      </c>
      <c r="E46" s="533">
        <v>12470</v>
      </c>
      <c r="F46" s="551" t="s">
        <v>1992</v>
      </c>
      <c r="G46" s="535" t="s">
        <v>1991</v>
      </c>
      <c r="H46" s="536"/>
      <c r="I46" s="537">
        <v>0</v>
      </c>
      <c r="J46" s="555">
        <v>75400</v>
      </c>
      <c r="K46" s="555">
        <v>75400</v>
      </c>
      <c r="L46" s="556"/>
    </row>
    <row r="47" spans="1:12" ht="33">
      <c r="A47" s="529">
        <f t="shared" si="1"/>
        <v>44</v>
      </c>
      <c r="B47" s="547" t="s">
        <v>1989</v>
      </c>
      <c r="C47" s="548" t="s">
        <v>376</v>
      </c>
      <c r="D47" s="557" t="s">
        <v>1990</v>
      </c>
      <c r="E47" s="533">
        <v>12465</v>
      </c>
      <c r="F47" s="551" t="s">
        <v>1966</v>
      </c>
      <c r="G47" s="535" t="s">
        <v>1991</v>
      </c>
      <c r="H47" s="536"/>
      <c r="I47" s="537">
        <v>0</v>
      </c>
      <c r="J47" s="555">
        <v>69600</v>
      </c>
      <c r="K47" s="555">
        <v>69600</v>
      </c>
      <c r="L47" s="556"/>
    </row>
    <row r="48" spans="1:12" ht="33">
      <c r="A48" s="529">
        <f t="shared" si="1"/>
        <v>45</v>
      </c>
      <c r="B48" s="547" t="s">
        <v>1698</v>
      </c>
      <c r="C48" s="548" t="s">
        <v>376</v>
      </c>
      <c r="D48" s="541" t="s">
        <v>1924</v>
      </c>
      <c r="E48" s="550" t="s">
        <v>1993</v>
      </c>
      <c r="F48" s="551" t="s">
        <v>1994</v>
      </c>
      <c r="G48" s="535" t="s">
        <v>1972</v>
      </c>
      <c r="H48" s="536"/>
      <c r="I48" s="537">
        <v>0</v>
      </c>
      <c r="J48" s="555">
        <v>379500</v>
      </c>
      <c r="K48" s="555">
        <v>379500</v>
      </c>
      <c r="L48" s="556"/>
    </row>
    <row r="49" spans="1:12" ht="33">
      <c r="A49" s="529">
        <f t="shared" si="1"/>
        <v>46</v>
      </c>
      <c r="B49" s="547" t="s">
        <v>1794</v>
      </c>
      <c r="C49" s="548" t="s">
        <v>376</v>
      </c>
      <c r="D49" s="557" t="s">
        <v>1995</v>
      </c>
      <c r="E49" s="550" t="s">
        <v>1996</v>
      </c>
      <c r="F49" s="549">
        <v>45539</v>
      </c>
      <c r="G49" s="535" t="s">
        <v>1997</v>
      </c>
      <c r="H49" s="536"/>
      <c r="I49" s="537">
        <v>0</v>
      </c>
      <c r="J49" s="555">
        <v>349200</v>
      </c>
      <c r="K49" s="555">
        <v>349200</v>
      </c>
      <c r="L49" s="556"/>
    </row>
    <row r="50" spans="1:12">
      <c r="A50" s="529">
        <f t="shared" si="1"/>
        <v>47</v>
      </c>
      <c r="B50" s="560" t="s">
        <v>1998</v>
      </c>
      <c r="C50" s="561" t="s">
        <v>356</v>
      </c>
      <c r="D50" s="557" t="s">
        <v>1999</v>
      </c>
      <c r="E50" s="550" t="s">
        <v>2000</v>
      </c>
      <c r="F50" s="551" t="s">
        <v>2001</v>
      </c>
      <c r="G50" s="535" t="s">
        <v>2002</v>
      </c>
      <c r="H50" s="536"/>
      <c r="I50" s="537">
        <v>0</v>
      </c>
      <c r="J50" s="555">
        <v>1085000</v>
      </c>
      <c r="K50" s="555">
        <v>1085000</v>
      </c>
      <c r="L50" s="556"/>
    </row>
    <row r="51" spans="1:12" ht="33">
      <c r="A51" s="529">
        <f t="shared" si="1"/>
        <v>48</v>
      </c>
      <c r="B51" s="547" t="s">
        <v>1794</v>
      </c>
      <c r="C51" s="548" t="s">
        <v>376</v>
      </c>
      <c r="D51" s="539" t="s">
        <v>1927</v>
      </c>
      <c r="E51" s="533">
        <v>62406</v>
      </c>
      <c r="F51" s="551" t="s">
        <v>1975</v>
      </c>
      <c r="G51" s="535" t="s">
        <v>2003</v>
      </c>
      <c r="H51" s="536"/>
      <c r="I51" s="537">
        <v>0</v>
      </c>
      <c r="J51" s="555">
        <v>410000</v>
      </c>
      <c r="K51" s="555">
        <v>410000</v>
      </c>
      <c r="L51" s="556"/>
    </row>
    <row r="52" spans="1:12" ht="33">
      <c r="A52" s="529">
        <f t="shared" si="1"/>
        <v>49</v>
      </c>
      <c r="B52" s="559" t="s">
        <v>1794</v>
      </c>
      <c r="C52" s="548" t="s">
        <v>376</v>
      </c>
      <c r="D52" s="557" t="s">
        <v>1995</v>
      </c>
      <c r="E52" s="550" t="s">
        <v>2004</v>
      </c>
      <c r="F52" s="531">
        <v>45539</v>
      </c>
      <c r="G52" s="535" t="s">
        <v>2005</v>
      </c>
      <c r="H52" s="536"/>
      <c r="I52" s="537"/>
      <c r="J52" s="555">
        <v>377260</v>
      </c>
      <c r="K52" s="555">
        <v>377260</v>
      </c>
      <c r="L52" s="556"/>
    </row>
    <row r="53" spans="1:12" ht="82.5">
      <c r="A53" s="529">
        <f t="shared" si="1"/>
        <v>50</v>
      </c>
      <c r="B53" s="545" t="s">
        <v>2006</v>
      </c>
      <c r="C53" s="967" t="s">
        <v>376</v>
      </c>
      <c r="D53" s="562" t="s">
        <v>1999</v>
      </c>
      <c r="E53" s="550" t="s">
        <v>2007</v>
      </c>
      <c r="F53" s="531" t="s">
        <v>1992</v>
      </c>
      <c r="G53" s="539" t="s">
        <v>3493</v>
      </c>
      <c r="H53" s="536"/>
      <c r="I53" s="546">
        <v>0</v>
      </c>
      <c r="J53" s="555">
        <v>1499850</v>
      </c>
      <c r="K53" s="555">
        <v>1499850</v>
      </c>
      <c r="L53" s="556"/>
    </row>
    <row r="54" spans="1:12" ht="33">
      <c r="A54" s="529">
        <f t="shared" si="1"/>
        <v>51</v>
      </c>
      <c r="B54" s="559" t="s">
        <v>1982</v>
      </c>
      <c r="C54" s="548" t="s">
        <v>376</v>
      </c>
      <c r="D54" s="541" t="s">
        <v>1983</v>
      </c>
      <c r="E54" s="550">
        <v>12456</v>
      </c>
      <c r="F54" s="531">
        <v>45326</v>
      </c>
      <c r="G54" s="535" t="s">
        <v>1984</v>
      </c>
      <c r="H54" s="536"/>
      <c r="I54" s="537">
        <v>0</v>
      </c>
      <c r="J54" s="555">
        <v>173100</v>
      </c>
      <c r="K54" s="555">
        <v>173100</v>
      </c>
      <c r="L54" s="556"/>
    </row>
    <row r="55" spans="1:12">
      <c r="A55" s="529">
        <f t="shared" si="1"/>
        <v>52</v>
      </c>
      <c r="B55" s="563" t="s">
        <v>2008</v>
      </c>
      <c r="C55" s="548" t="s">
        <v>376</v>
      </c>
      <c r="D55" s="557" t="s">
        <v>1990</v>
      </c>
      <c r="E55" s="564" t="s">
        <v>2009</v>
      </c>
      <c r="F55" s="531" t="s">
        <v>2010</v>
      </c>
      <c r="G55" s="541" t="s">
        <v>1991</v>
      </c>
      <c r="H55" s="536"/>
      <c r="I55" s="537">
        <v>0</v>
      </c>
      <c r="J55" s="555">
        <v>57000</v>
      </c>
      <c r="K55" s="555">
        <v>57000</v>
      </c>
      <c r="L55" s="556"/>
    </row>
    <row r="56" spans="1:12" ht="33">
      <c r="A56" s="529">
        <f t="shared" si="1"/>
        <v>53</v>
      </c>
      <c r="B56" s="563" t="s">
        <v>545</v>
      </c>
      <c r="C56" s="548" t="s">
        <v>376</v>
      </c>
      <c r="D56" s="541" t="s">
        <v>1924</v>
      </c>
      <c r="E56" s="550"/>
      <c r="F56" s="531" t="s">
        <v>2011</v>
      </c>
      <c r="G56" s="541" t="s">
        <v>1972</v>
      </c>
      <c r="H56" s="536"/>
      <c r="I56" s="537">
        <v>0</v>
      </c>
      <c r="J56" s="555">
        <v>291000</v>
      </c>
      <c r="K56" s="555">
        <v>291000</v>
      </c>
      <c r="L56" s="556"/>
    </row>
    <row r="57" spans="1:12">
      <c r="A57" s="529">
        <f t="shared" si="1"/>
        <v>54</v>
      </c>
      <c r="B57" s="565" t="s">
        <v>1959</v>
      </c>
      <c r="C57" s="548" t="s">
        <v>376</v>
      </c>
      <c r="D57" s="539" t="s">
        <v>1927</v>
      </c>
      <c r="E57" s="550" t="s">
        <v>2012</v>
      </c>
      <c r="F57" s="554" t="s">
        <v>2013</v>
      </c>
      <c r="G57" s="541" t="s">
        <v>561</v>
      </c>
      <c r="H57" s="536"/>
      <c r="I57" s="537">
        <v>0</v>
      </c>
      <c r="J57" s="555">
        <v>64300</v>
      </c>
      <c r="K57" s="555">
        <v>64300</v>
      </c>
      <c r="L57" s="556"/>
    </row>
    <row r="58" spans="1:12">
      <c r="A58" s="529">
        <f t="shared" si="1"/>
        <v>55</v>
      </c>
      <c r="B58" s="563" t="s">
        <v>2014</v>
      </c>
      <c r="C58" s="548" t="s">
        <v>376</v>
      </c>
      <c r="D58" s="539" t="s">
        <v>1927</v>
      </c>
      <c r="E58" s="550" t="s">
        <v>2015</v>
      </c>
      <c r="F58" s="531" t="s">
        <v>2013</v>
      </c>
      <c r="G58" s="541" t="s">
        <v>561</v>
      </c>
      <c r="H58" s="536"/>
      <c r="I58" s="537">
        <v>0</v>
      </c>
      <c r="J58" s="555">
        <v>765100</v>
      </c>
      <c r="K58" s="555">
        <v>765100</v>
      </c>
      <c r="L58" s="556"/>
    </row>
    <row r="59" spans="1:12" ht="33">
      <c r="A59" s="529">
        <f t="shared" si="1"/>
        <v>56</v>
      </c>
      <c r="B59" s="563" t="s">
        <v>1698</v>
      </c>
      <c r="C59" s="548" t="s">
        <v>376</v>
      </c>
      <c r="D59" s="541" t="s">
        <v>1924</v>
      </c>
      <c r="E59" s="550"/>
      <c r="F59" s="531" t="s">
        <v>2016</v>
      </c>
      <c r="G59" s="541" t="s">
        <v>1972</v>
      </c>
      <c r="H59" s="536"/>
      <c r="I59" s="537">
        <v>0</v>
      </c>
      <c r="J59" s="555">
        <v>359700</v>
      </c>
      <c r="K59" s="555">
        <v>359700</v>
      </c>
      <c r="L59" s="556"/>
    </row>
    <row r="60" spans="1:12">
      <c r="A60" s="529">
        <f t="shared" si="1"/>
        <v>57</v>
      </c>
      <c r="B60" s="563" t="s">
        <v>2017</v>
      </c>
      <c r="C60" s="548" t="s">
        <v>376</v>
      </c>
      <c r="D60" s="539" t="s">
        <v>1927</v>
      </c>
      <c r="E60" s="550"/>
      <c r="F60" s="531">
        <v>45567</v>
      </c>
      <c r="G60" s="541" t="s">
        <v>561</v>
      </c>
      <c r="H60" s="536"/>
      <c r="I60" s="537">
        <v>0</v>
      </c>
      <c r="J60" s="555">
        <v>351000</v>
      </c>
      <c r="K60" s="555">
        <v>351000</v>
      </c>
      <c r="L60" s="556"/>
    </row>
    <row r="61" spans="1:12" ht="33">
      <c r="A61" s="529">
        <f t="shared" si="1"/>
        <v>58</v>
      </c>
      <c r="B61" s="563" t="s">
        <v>1794</v>
      </c>
      <c r="C61" s="548" t="s">
        <v>376</v>
      </c>
      <c r="D61" s="557" t="s">
        <v>1990</v>
      </c>
      <c r="E61" s="550" t="s">
        <v>2018</v>
      </c>
      <c r="F61" s="563" t="s">
        <v>1975</v>
      </c>
      <c r="G61" s="541" t="s">
        <v>2019</v>
      </c>
      <c r="H61" s="536"/>
      <c r="I61" s="537">
        <v>0</v>
      </c>
      <c r="J61" s="555">
        <v>640000</v>
      </c>
      <c r="K61" s="555">
        <v>640000</v>
      </c>
      <c r="L61" s="556"/>
    </row>
    <row r="62" spans="1:12" s="558" customFormat="1" ht="33">
      <c r="A62" s="529">
        <f t="shared" si="1"/>
        <v>59</v>
      </c>
      <c r="B62" s="563" t="s">
        <v>2020</v>
      </c>
      <c r="C62" s="548" t="s">
        <v>376</v>
      </c>
      <c r="D62" s="541" t="s">
        <v>2021</v>
      </c>
      <c r="E62" s="550">
        <v>62429</v>
      </c>
      <c r="F62" s="563" t="s">
        <v>2022</v>
      </c>
      <c r="G62" s="541" t="s">
        <v>2023</v>
      </c>
      <c r="H62" s="536"/>
      <c r="I62" s="537"/>
      <c r="J62" s="555">
        <v>283000</v>
      </c>
      <c r="K62" s="555">
        <v>283000</v>
      </c>
      <c r="L62" s="556"/>
    </row>
    <row r="63" spans="1:12" ht="49.5">
      <c r="A63" s="529">
        <f t="shared" si="1"/>
        <v>60</v>
      </c>
      <c r="B63" s="554" t="s">
        <v>3113</v>
      </c>
      <c r="C63" s="539" t="s">
        <v>2401</v>
      </c>
      <c r="D63" s="567" t="s">
        <v>3114</v>
      </c>
      <c r="E63" s="568">
        <v>62438</v>
      </c>
      <c r="F63" s="565" t="s">
        <v>3473</v>
      </c>
      <c r="G63" s="541" t="s">
        <v>3494</v>
      </c>
      <c r="H63" s="554"/>
      <c r="I63" s="554"/>
      <c r="J63" s="537">
        <v>152000</v>
      </c>
      <c r="K63" s="537">
        <v>152000</v>
      </c>
      <c r="L63" s="556"/>
    </row>
    <row r="64" spans="1:12" ht="82.5">
      <c r="A64" s="529">
        <f t="shared" si="1"/>
        <v>61</v>
      </c>
      <c r="B64" s="554" t="s">
        <v>3115</v>
      </c>
      <c r="C64" s="539" t="s">
        <v>2401</v>
      </c>
      <c r="D64" s="567" t="s">
        <v>3116</v>
      </c>
      <c r="E64" s="569" t="s">
        <v>3474</v>
      </c>
      <c r="F64" s="565" t="s">
        <v>3475</v>
      </c>
      <c r="G64" s="541" t="s">
        <v>3495</v>
      </c>
      <c r="H64" s="554"/>
      <c r="I64" s="554"/>
      <c r="J64" s="537">
        <v>1899200</v>
      </c>
      <c r="K64" s="537">
        <v>1899200</v>
      </c>
      <c r="L64" s="556"/>
    </row>
    <row r="65" spans="1:11" ht="49.5">
      <c r="A65" s="529">
        <f t="shared" si="1"/>
        <v>62</v>
      </c>
      <c r="B65" s="529" t="s">
        <v>3117</v>
      </c>
      <c r="C65" s="570" t="s">
        <v>2401</v>
      </c>
      <c r="D65" s="571" t="s">
        <v>3118</v>
      </c>
      <c r="E65" s="572">
        <v>12444</v>
      </c>
      <c r="F65" s="573" t="s">
        <v>3476</v>
      </c>
      <c r="G65" s="532" t="s">
        <v>3119</v>
      </c>
      <c r="H65" s="529"/>
      <c r="I65" s="529"/>
      <c r="J65" s="537">
        <v>232400</v>
      </c>
      <c r="K65" s="537">
        <v>232400</v>
      </c>
    </row>
    <row r="66" spans="1:11" ht="49.5">
      <c r="A66" s="529">
        <f t="shared" si="1"/>
        <v>63</v>
      </c>
      <c r="B66" s="529" t="s">
        <v>3117</v>
      </c>
      <c r="C66" s="570" t="s">
        <v>2401</v>
      </c>
      <c r="D66" s="571" t="s">
        <v>3120</v>
      </c>
      <c r="E66" s="572">
        <v>12499</v>
      </c>
      <c r="F66" s="573" t="s">
        <v>3476</v>
      </c>
      <c r="G66" s="532" t="s">
        <v>3121</v>
      </c>
      <c r="H66" s="529"/>
      <c r="I66" s="529"/>
      <c r="J66" s="537">
        <v>360400</v>
      </c>
      <c r="K66" s="537">
        <v>360400</v>
      </c>
    </row>
    <row r="67" spans="1:11" ht="33">
      <c r="A67" s="529">
        <f t="shared" si="1"/>
        <v>64</v>
      </c>
      <c r="B67" s="529" t="s">
        <v>3117</v>
      </c>
      <c r="C67" s="570" t="s">
        <v>2401</v>
      </c>
      <c r="D67" s="571" t="s">
        <v>3122</v>
      </c>
      <c r="E67" s="572">
        <v>12437</v>
      </c>
      <c r="F67" s="573" t="s">
        <v>3476</v>
      </c>
      <c r="G67" s="532" t="s">
        <v>3496</v>
      </c>
      <c r="H67" s="529"/>
      <c r="I67" s="529"/>
      <c r="J67" s="537">
        <v>384000</v>
      </c>
      <c r="K67" s="537">
        <v>384000</v>
      </c>
    </row>
    <row r="68" spans="1:11" ht="33">
      <c r="A68" s="529">
        <f t="shared" si="1"/>
        <v>65</v>
      </c>
      <c r="B68" s="529" t="s">
        <v>3117</v>
      </c>
      <c r="C68" s="570" t="s">
        <v>2401</v>
      </c>
      <c r="D68" s="571" t="s">
        <v>3123</v>
      </c>
      <c r="E68" s="572">
        <v>12493</v>
      </c>
      <c r="F68" s="573" t="s">
        <v>3476</v>
      </c>
      <c r="G68" s="532" t="s">
        <v>3497</v>
      </c>
      <c r="H68" s="529"/>
      <c r="I68" s="529"/>
      <c r="J68" s="537">
        <v>302700</v>
      </c>
      <c r="K68" s="537">
        <v>302700</v>
      </c>
    </row>
    <row r="69" spans="1:11" ht="33">
      <c r="A69" s="529">
        <f t="shared" si="1"/>
        <v>66</v>
      </c>
      <c r="B69" s="529" t="s">
        <v>3117</v>
      </c>
      <c r="C69" s="570" t="s">
        <v>2401</v>
      </c>
      <c r="D69" s="571" t="s">
        <v>3124</v>
      </c>
      <c r="E69" s="572">
        <v>12441</v>
      </c>
      <c r="F69" s="573" t="s">
        <v>3476</v>
      </c>
      <c r="G69" s="532" t="s">
        <v>3498</v>
      </c>
      <c r="H69" s="529"/>
      <c r="I69" s="529"/>
      <c r="J69" s="537">
        <v>66400</v>
      </c>
      <c r="K69" s="537">
        <v>66400</v>
      </c>
    </row>
    <row r="70" spans="1:11" ht="49.5">
      <c r="A70" s="529">
        <f t="shared" ref="A70:A113" si="2">+A69+1</f>
        <v>67</v>
      </c>
      <c r="B70" s="529" t="s">
        <v>464</v>
      </c>
      <c r="C70" s="570" t="s">
        <v>2401</v>
      </c>
      <c r="D70" s="571" t="s">
        <v>3125</v>
      </c>
      <c r="E70" s="572">
        <v>62530</v>
      </c>
      <c r="F70" s="573" t="s">
        <v>3477</v>
      </c>
      <c r="G70" s="532" t="s">
        <v>3499</v>
      </c>
      <c r="H70" s="529"/>
      <c r="I70" s="529"/>
      <c r="J70" s="537">
        <v>180000</v>
      </c>
      <c r="K70" s="537">
        <v>180000</v>
      </c>
    </row>
    <row r="71" spans="1:11" ht="66">
      <c r="A71" s="529">
        <f t="shared" si="2"/>
        <v>68</v>
      </c>
      <c r="B71" s="529" t="s">
        <v>3113</v>
      </c>
      <c r="C71" s="570" t="s">
        <v>2401</v>
      </c>
      <c r="D71" s="571" t="s">
        <v>3126</v>
      </c>
      <c r="E71" s="572">
        <v>62528</v>
      </c>
      <c r="F71" s="573" t="s">
        <v>3478</v>
      </c>
      <c r="G71" s="532" t="s">
        <v>3127</v>
      </c>
      <c r="H71" s="529"/>
      <c r="I71" s="529"/>
      <c r="J71" s="537">
        <v>60000</v>
      </c>
      <c r="K71" s="537">
        <v>60000</v>
      </c>
    </row>
    <row r="72" spans="1:11" ht="49.5">
      <c r="A72" s="529">
        <f t="shared" si="2"/>
        <v>69</v>
      </c>
      <c r="B72" s="529" t="s">
        <v>3128</v>
      </c>
      <c r="C72" s="570" t="s">
        <v>2401</v>
      </c>
      <c r="D72" s="571" t="s">
        <v>3129</v>
      </c>
      <c r="E72" s="572">
        <v>62444</v>
      </c>
      <c r="F72" s="574">
        <v>45963</v>
      </c>
      <c r="G72" s="532" t="s">
        <v>3130</v>
      </c>
      <c r="H72" s="529"/>
      <c r="I72" s="529"/>
      <c r="J72" s="537">
        <v>52000</v>
      </c>
      <c r="K72" s="537">
        <v>52000</v>
      </c>
    </row>
    <row r="73" spans="1:11" ht="49.5">
      <c r="A73" s="529">
        <f t="shared" si="2"/>
        <v>70</v>
      </c>
      <c r="B73" s="529" t="s">
        <v>1381</v>
      </c>
      <c r="C73" s="570" t="s">
        <v>2401</v>
      </c>
      <c r="D73" s="571" t="s">
        <v>3129</v>
      </c>
      <c r="E73" s="572">
        <v>62423</v>
      </c>
      <c r="F73" s="574">
        <v>45963</v>
      </c>
      <c r="G73" s="532" t="s">
        <v>3130</v>
      </c>
      <c r="H73" s="529"/>
      <c r="I73" s="529"/>
      <c r="J73" s="537">
        <v>174445</v>
      </c>
      <c r="K73" s="537">
        <v>174445</v>
      </c>
    </row>
    <row r="74" spans="1:11" ht="49.5">
      <c r="A74" s="529">
        <f t="shared" si="2"/>
        <v>71</v>
      </c>
      <c r="B74" s="529" t="s">
        <v>2804</v>
      </c>
      <c r="C74" s="570" t="s">
        <v>2401</v>
      </c>
      <c r="D74" s="571" t="s">
        <v>3131</v>
      </c>
      <c r="E74" s="572">
        <v>12550</v>
      </c>
      <c r="F74" s="574">
        <v>45783</v>
      </c>
      <c r="G74" s="532" t="s">
        <v>3132</v>
      </c>
      <c r="H74" s="529"/>
      <c r="I74" s="529"/>
      <c r="J74" s="537">
        <v>113500</v>
      </c>
      <c r="K74" s="537">
        <v>113500</v>
      </c>
    </row>
    <row r="75" spans="1:11" ht="49.5">
      <c r="A75" s="529">
        <f t="shared" si="2"/>
        <v>72</v>
      </c>
      <c r="B75" s="529" t="s">
        <v>2102</v>
      </c>
      <c r="C75" s="570" t="s">
        <v>2401</v>
      </c>
      <c r="D75" s="571" t="s">
        <v>3120</v>
      </c>
      <c r="E75" s="572">
        <v>12484</v>
      </c>
      <c r="F75" s="574">
        <v>45811</v>
      </c>
      <c r="G75" s="532" t="s">
        <v>3121</v>
      </c>
      <c r="H75" s="529"/>
      <c r="I75" s="529"/>
      <c r="J75" s="537">
        <v>205000</v>
      </c>
      <c r="K75" s="537">
        <v>205000</v>
      </c>
    </row>
    <row r="76" spans="1:11" ht="49.5">
      <c r="A76" s="529">
        <f t="shared" si="2"/>
        <v>73</v>
      </c>
      <c r="B76" s="529" t="s">
        <v>2102</v>
      </c>
      <c r="C76" s="570" t="s">
        <v>2401</v>
      </c>
      <c r="D76" s="571" t="s">
        <v>3133</v>
      </c>
      <c r="E76" s="572">
        <v>12492</v>
      </c>
      <c r="F76" s="574">
        <v>45811</v>
      </c>
      <c r="G76" s="532" t="s">
        <v>3134</v>
      </c>
      <c r="H76" s="529"/>
      <c r="I76" s="529"/>
      <c r="J76" s="537">
        <v>228300</v>
      </c>
      <c r="K76" s="537">
        <v>228300</v>
      </c>
    </row>
    <row r="77" spans="1:11" ht="49.5">
      <c r="A77" s="529">
        <f t="shared" si="2"/>
        <v>74</v>
      </c>
      <c r="B77" s="529" t="s">
        <v>3135</v>
      </c>
      <c r="C77" s="570" t="s">
        <v>2401</v>
      </c>
      <c r="D77" s="571" t="s">
        <v>3136</v>
      </c>
      <c r="E77" s="572"/>
      <c r="F77" s="573"/>
      <c r="G77" s="532" t="s">
        <v>3137</v>
      </c>
      <c r="H77" s="529"/>
      <c r="I77" s="529"/>
      <c r="J77" s="537">
        <v>2665000</v>
      </c>
      <c r="K77" s="537">
        <v>2665000</v>
      </c>
    </row>
    <row r="78" spans="1:11">
      <c r="A78" s="529">
        <f t="shared" si="2"/>
        <v>75</v>
      </c>
      <c r="B78" s="529" t="s">
        <v>3138</v>
      </c>
      <c r="C78" s="570" t="s">
        <v>2401</v>
      </c>
      <c r="D78" s="529" t="s">
        <v>3139</v>
      </c>
      <c r="E78" s="572">
        <v>12530</v>
      </c>
      <c r="F78" s="573" t="s">
        <v>3479</v>
      </c>
      <c r="G78" s="532" t="s">
        <v>3140</v>
      </c>
      <c r="H78" s="529"/>
      <c r="I78" s="529"/>
      <c r="J78" s="552">
        <v>199500</v>
      </c>
      <c r="K78" s="552">
        <v>199500</v>
      </c>
    </row>
    <row r="79" spans="1:11" ht="33">
      <c r="A79" s="529">
        <f t="shared" si="2"/>
        <v>76</v>
      </c>
      <c r="B79" s="575" t="s">
        <v>438</v>
      </c>
      <c r="C79" s="570" t="s">
        <v>2401</v>
      </c>
      <c r="D79" s="575" t="s">
        <v>598</v>
      </c>
      <c r="E79" s="572"/>
      <c r="F79" s="573"/>
      <c r="G79" s="532" t="s">
        <v>3147</v>
      </c>
      <c r="H79" s="529"/>
      <c r="I79" s="529"/>
      <c r="J79" s="576">
        <v>148550</v>
      </c>
      <c r="K79" s="576">
        <v>148550</v>
      </c>
    </row>
    <row r="80" spans="1:11" ht="33">
      <c r="A80" s="529">
        <f t="shared" si="2"/>
        <v>77</v>
      </c>
      <c r="B80" s="575" t="s">
        <v>438</v>
      </c>
      <c r="C80" s="570" t="s">
        <v>2401</v>
      </c>
      <c r="D80" s="575" t="s">
        <v>3148</v>
      </c>
      <c r="E80" s="572">
        <v>12514</v>
      </c>
      <c r="F80" s="574">
        <v>45331</v>
      </c>
      <c r="G80" s="532" t="s">
        <v>3147</v>
      </c>
      <c r="H80" s="529"/>
      <c r="I80" s="529"/>
      <c r="J80" s="576">
        <v>271000</v>
      </c>
      <c r="K80" s="576">
        <v>271000</v>
      </c>
    </row>
    <row r="81" spans="1:11" ht="33">
      <c r="A81" s="529">
        <f t="shared" si="2"/>
        <v>78</v>
      </c>
      <c r="B81" s="575" t="s">
        <v>438</v>
      </c>
      <c r="C81" s="570" t="s">
        <v>2401</v>
      </c>
      <c r="D81" s="575" t="s">
        <v>3149</v>
      </c>
      <c r="E81" s="572">
        <v>12529</v>
      </c>
      <c r="F81" s="574">
        <v>45843</v>
      </c>
      <c r="G81" s="532" t="s">
        <v>3147</v>
      </c>
      <c r="H81" s="529"/>
      <c r="I81" s="529"/>
      <c r="J81" s="576">
        <v>81000</v>
      </c>
      <c r="K81" s="576">
        <v>81000</v>
      </c>
    </row>
    <row r="82" spans="1:11" ht="33">
      <c r="A82" s="529">
        <f t="shared" si="2"/>
        <v>79</v>
      </c>
      <c r="B82" s="575" t="s">
        <v>1978</v>
      </c>
      <c r="C82" s="570" t="s">
        <v>2401</v>
      </c>
      <c r="D82" s="575" t="s">
        <v>3151</v>
      </c>
      <c r="E82" s="572"/>
      <c r="F82" s="573"/>
      <c r="G82" s="532" t="s">
        <v>3152</v>
      </c>
      <c r="H82" s="529"/>
      <c r="I82" s="529"/>
      <c r="J82" s="576">
        <v>15000</v>
      </c>
      <c r="K82" s="576">
        <v>15000</v>
      </c>
    </row>
    <row r="83" spans="1:11" ht="33">
      <c r="A83" s="529">
        <f t="shared" si="2"/>
        <v>80</v>
      </c>
      <c r="B83" s="575" t="s">
        <v>597</v>
      </c>
      <c r="C83" s="570" t="s">
        <v>2401</v>
      </c>
      <c r="D83" s="575" t="s">
        <v>598</v>
      </c>
      <c r="E83" s="572"/>
      <c r="F83" s="573"/>
      <c r="G83" s="532" t="s">
        <v>3147</v>
      </c>
      <c r="H83" s="529"/>
      <c r="I83" s="529"/>
      <c r="J83" s="576">
        <v>50000</v>
      </c>
      <c r="K83" s="576">
        <v>50000</v>
      </c>
    </row>
    <row r="84" spans="1:11" ht="33">
      <c r="A84" s="529">
        <f t="shared" si="2"/>
        <v>81</v>
      </c>
      <c r="B84" s="575" t="s">
        <v>2417</v>
      </c>
      <c r="C84" s="570" t="s">
        <v>2401</v>
      </c>
      <c r="D84" s="575" t="s">
        <v>396</v>
      </c>
      <c r="E84" s="572">
        <v>12428</v>
      </c>
      <c r="F84" s="574">
        <v>45932</v>
      </c>
      <c r="G84" s="532" t="s">
        <v>3153</v>
      </c>
      <c r="H84" s="529"/>
      <c r="I84" s="529"/>
      <c r="J84" s="576">
        <v>86800</v>
      </c>
      <c r="K84" s="576">
        <v>86800</v>
      </c>
    </row>
    <row r="85" spans="1:11" ht="33">
      <c r="A85" s="529">
        <f t="shared" si="2"/>
        <v>82</v>
      </c>
      <c r="B85" s="575" t="s">
        <v>1987</v>
      </c>
      <c r="C85" s="570" t="s">
        <v>2401</v>
      </c>
      <c r="D85" s="575" t="s">
        <v>2485</v>
      </c>
      <c r="E85" s="572">
        <v>12519</v>
      </c>
      <c r="F85" s="574">
        <v>45751</v>
      </c>
      <c r="G85" s="532" t="s">
        <v>3500</v>
      </c>
      <c r="H85" s="529"/>
      <c r="I85" s="529"/>
      <c r="J85" s="576">
        <v>28100</v>
      </c>
      <c r="K85" s="576">
        <v>28100</v>
      </c>
    </row>
    <row r="86" spans="1:11" ht="33">
      <c r="A86" s="529">
        <f t="shared" si="2"/>
        <v>83</v>
      </c>
      <c r="B86" s="575" t="s">
        <v>1987</v>
      </c>
      <c r="C86" s="570" t="s">
        <v>2401</v>
      </c>
      <c r="D86" s="575" t="s">
        <v>2485</v>
      </c>
      <c r="E86" s="572">
        <v>12531</v>
      </c>
      <c r="F86" s="573" t="s">
        <v>3480</v>
      </c>
      <c r="G86" s="532" t="s">
        <v>3500</v>
      </c>
      <c r="H86" s="529"/>
      <c r="I86" s="529"/>
      <c r="J86" s="576">
        <v>36800</v>
      </c>
      <c r="K86" s="576">
        <v>36800</v>
      </c>
    </row>
    <row r="87" spans="1:11" ht="33">
      <c r="A87" s="529">
        <f t="shared" si="2"/>
        <v>84</v>
      </c>
      <c r="B87" s="575" t="s">
        <v>3154</v>
      </c>
      <c r="C87" s="570" t="s">
        <v>2401</v>
      </c>
      <c r="D87" s="575" t="s">
        <v>611</v>
      </c>
      <c r="E87" s="572">
        <v>12428</v>
      </c>
      <c r="F87" s="573" t="s">
        <v>3481</v>
      </c>
      <c r="G87" s="532" t="s">
        <v>3500</v>
      </c>
      <c r="H87" s="529"/>
      <c r="I87" s="529"/>
      <c r="J87" s="576">
        <v>300000</v>
      </c>
      <c r="K87" s="576">
        <v>300000</v>
      </c>
    </row>
    <row r="88" spans="1:11" ht="33">
      <c r="A88" s="529">
        <f t="shared" si="2"/>
        <v>85</v>
      </c>
      <c r="B88" s="575" t="s">
        <v>3155</v>
      </c>
      <c r="C88" s="570" t="s">
        <v>2401</v>
      </c>
      <c r="D88" s="575" t="s">
        <v>3150</v>
      </c>
      <c r="E88" s="572">
        <v>62520</v>
      </c>
      <c r="F88" s="574">
        <v>45782</v>
      </c>
      <c r="G88" s="532" t="s">
        <v>3501</v>
      </c>
      <c r="H88" s="529"/>
      <c r="I88" s="529"/>
      <c r="J88" s="576">
        <v>80600</v>
      </c>
      <c r="K88" s="576">
        <v>80600</v>
      </c>
    </row>
    <row r="89" spans="1:11" ht="33">
      <c r="A89" s="529">
        <f t="shared" si="2"/>
        <v>86</v>
      </c>
      <c r="B89" s="575" t="s">
        <v>3156</v>
      </c>
      <c r="C89" s="570" t="s">
        <v>2401</v>
      </c>
      <c r="D89" s="575" t="s">
        <v>3157</v>
      </c>
      <c r="E89" s="572">
        <v>62506</v>
      </c>
      <c r="F89" s="573" t="s">
        <v>3482</v>
      </c>
      <c r="G89" s="532" t="s">
        <v>3502</v>
      </c>
      <c r="H89" s="529"/>
      <c r="I89" s="529"/>
      <c r="J89" s="576">
        <v>800000</v>
      </c>
      <c r="K89" s="576">
        <v>800000</v>
      </c>
    </row>
    <row r="90" spans="1:11" ht="33">
      <c r="A90" s="529">
        <f t="shared" si="2"/>
        <v>87</v>
      </c>
      <c r="B90" s="575" t="s">
        <v>3156</v>
      </c>
      <c r="C90" s="570" t="s">
        <v>2401</v>
      </c>
      <c r="D90" s="575" t="s">
        <v>3158</v>
      </c>
      <c r="E90" s="572">
        <v>62507</v>
      </c>
      <c r="F90" s="573" t="s">
        <v>3483</v>
      </c>
      <c r="G90" s="532" t="s">
        <v>3502</v>
      </c>
      <c r="H90" s="529"/>
      <c r="I90" s="529"/>
      <c r="J90" s="576">
        <v>22860.799999999999</v>
      </c>
      <c r="K90" s="576">
        <v>22860.799999999999</v>
      </c>
    </row>
    <row r="91" spans="1:11" ht="33">
      <c r="A91" s="529">
        <f t="shared" si="2"/>
        <v>88</v>
      </c>
      <c r="B91" s="575" t="s">
        <v>3159</v>
      </c>
      <c r="C91" s="570" t="s">
        <v>2401</v>
      </c>
      <c r="D91" s="575" t="s">
        <v>3160</v>
      </c>
      <c r="E91" s="572">
        <v>62439</v>
      </c>
      <c r="F91" s="573" t="s">
        <v>3484</v>
      </c>
      <c r="G91" s="532" t="s">
        <v>3503</v>
      </c>
      <c r="H91" s="529"/>
      <c r="I91" s="529"/>
      <c r="J91" s="576">
        <v>1100000</v>
      </c>
      <c r="K91" s="576">
        <v>1100000</v>
      </c>
    </row>
    <row r="92" spans="1:11" ht="33">
      <c r="A92" s="529">
        <f t="shared" si="2"/>
        <v>89</v>
      </c>
      <c r="B92" s="575" t="s">
        <v>2017</v>
      </c>
      <c r="C92" s="570" t="s">
        <v>2401</v>
      </c>
      <c r="D92" s="575" t="s">
        <v>396</v>
      </c>
      <c r="E92" s="572">
        <v>12420</v>
      </c>
      <c r="F92" s="573" t="s">
        <v>3485</v>
      </c>
      <c r="G92" s="532" t="s">
        <v>3503</v>
      </c>
      <c r="H92" s="529"/>
      <c r="I92" s="529"/>
      <c r="J92" s="576">
        <v>94000</v>
      </c>
      <c r="K92" s="576">
        <v>94000</v>
      </c>
    </row>
    <row r="93" spans="1:11" ht="33">
      <c r="A93" s="529">
        <f t="shared" si="2"/>
        <v>90</v>
      </c>
      <c r="B93" s="575" t="s">
        <v>2017</v>
      </c>
      <c r="C93" s="570" t="s">
        <v>2401</v>
      </c>
      <c r="D93" s="575" t="s">
        <v>396</v>
      </c>
      <c r="E93" s="572">
        <v>12419</v>
      </c>
      <c r="F93" s="573" t="s">
        <v>3485</v>
      </c>
      <c r="G93" s="532" t="s">
        <v>3504</v>
      </c>
      <c r="H93" s="529"/>
      <c r="I93" s="529"/>
      <c r="J93" s="576">
        <v>308000</v>
      </c>
      <c r="K93" s="576">
        <v>308000</v>
      </c>
    </row>
    <row r="94" spans="1:11" ht="33">
      <c r="A94" s="529">
        <f t="shared" si="2"/>
        <v>91</v>
      </c>
      <c r="B94" s="575" t="s">
        <v>2017</v>
      </c>
      <c r="C94" s="570" t="s">
        <v>2401</v>
      </c>
      <c r="D94" s="575" t="s">
        <v>396</v>
      </c>
      <c r="E94" s="572">
        <v>12417</v>
      </c>
      <c r="F94" s="573" t="s">
        <v>3485</v>
      </c>
      <c r="G94" s="532" t="s">
        <v>3504</v>
      </c>
      <c r="H94" s="529"/>
      <c r="I94" s="529"/>
      <c r="J94" s="576">
        <v>682000</v>
      </c>
      <c r="K94" s="576">
        <v>682000</v>
      </c>
    </row>
    <row r="95" spans="1:11" ht="33">
      <c r="A95" s="529">
        <f t="shared" si="2"/>
        <v>92</v>
      </c>
      <c r="B95" s="575" t="s">
        <v>2017</v>
      </c>
      <c r="C95" s="570" t="s">
        <v>2401</v>
      </c>
      <c r="D95" s="575" t="s">
        <v>396</v>
      </c>
      <c r="E95" s="572">
        <v>12423</v>
      </c>
      <c r="F95" s="574">
        <v>45932</v>
      </c>
      <c r="G95" s="532" t="s">
        <v>3504</v>
      </c>
      <c r="H95" s="529"/>
      <c r="I95" s="529"/>
      <c r="J95" s="576">
        <v>430000</v>
      </c>
      <c r="K95" s="576">
        <v>430000</v>
      </c>
    </row>
    <row r="96" spans="1:11">
      <c r="A96" s="529">
        <f t="shared" si="2"/>
        <v>93</v>
      </c>
      <c r="B96" s="575" t="s">
        <v>1787</v>
      </c>
      <c r="C96" s="570" t="s">
        <v>2401</v>
      </c>
      <c r="D96" s="575" t="s">
        <v>598</v>
      </c>
      <c r="E96" s="572">
        <v>12526</v>
      </c>
      <c r="F96" s="574">
        <v>45873</v>
      </c>
      <c r="G96" s="532" t="s">
        <v>3505</v>
      </c>
      <c r="H96" s="529"/>
      <c r="I96" s="529"/>
      <c r="J96" s="576">
        <v>28000</v>
      </c>
      <c r="K96" s="576">
        <v>28000</v>
      </c>
    </row>
    <row r="97" spans="1:11" ht="33">
      <c r="A97" s="529">
        <f t="shared" si="2"/>
        <v>94</v>
      </c>
      <c r="B97" s="575" t="s">
        <v>1787</v>
      </c>
      <c r="C97" s="570" t="s">
        <v>2401</v>
      </c>
      <c r="D97" s="575" t="s">
        <v>598</v>
      </c>
      <c r="E97" s="572">
        <v>12523</v>
      </c>
      <c r="F97" s="574">
        <v>45904</v>
      </c>
      <c r="G97" s="532" t="s">
        <v>3147</v>
      </c>
      <c r="H97" s="529"/>
      <c r="I97" s="529"/>
      <c r="J97" s="576">
        <v>30000</v>
      </c>
      <c r="K97" s="576">
        <v>30000</v>
      </c>
    </row>
    <row r="98" spans="1:11" ht="33">
      <c r="A98" s="529">
        <f t="shared" si="2"/>
        <v>95</v>
      </c>
      <c r="B98" s="575" t="s">
        <v>2558</v>
      </c>
      <c r="C98" s="570" t="s">
        <v>2401</v>
      </c>
      <c r="D98" s="575" t="s">
        <v>3164</v>
      </c>
      <c r="E98" s="572">
        <v>62502</v>
      </c>
      <c r="F98" s="573" t="s">
        <v>3482</v>
      </c>
      <c r="G98" s="532" t="s">
        <v>3506</v>
      </c>
      <c r="H98" s="529"/>
      <c r="I98" s="529"/>
      <c r="J98" s="576">
        <v>219000</v>
      </c>
      <c r="K98" s="576">
        <v>219000</v>
      </c>
    </row>
    <row r="99" spans="1:11" ht="49.5">
      <c r="A99" s="529">
        <f t="shared" si="2"/>
        <v>96</v>
      </c>
      <c r="B99" s="575" t="s">
        <v>3166</v>
      </c>
      <c r="C99" s="570" t="s">
        <v>2401</v>
      </c>
      <c r="D99" s="575" t="s">
        <v>774</v>
      </c>
      <c r="E99" s="572">
        <v>62507</v>
      </c>
      <c r="F99" s="573" t="s">
        <v>3482</v>
      </c>
      <c r="G99" s="532" t="s">
        <v>3507</v>
      </c>
      <c r="H99" s="529"/>
      <c r="I99" s="529"/>
      <c r="J99" s="576">
        <v>1385000</v>
      </c>
      <c r="K99" s="576">
        <v>1385000</v>
      </c>
    </row>
    <row r="100" spans="1:11" ht="33">
      <c r="A100" s="529">
        <f t="shared" si="2"/>
        <v>97</v>
      </c>
      <c r="B100" s="575" t="s">
        <v>3155</v>
      </c>
      <c r="C100" s="570" t="s">
        <v>2401</v>
      </c>
      <c r="D100" s="575" t="s">
        <v>3169</v>
      </c>
      <c r="E100" s="572">
        <v>62520</v>
      </c>
      <c r="F100" s="574">
        <v>45782</v>
      </c>
      <c r="G100" s="532" t="s">
        <v>3508</v>
      </c>
      <c r="H100" s="529"/>
      <c r="I100" s="529"/>
      <c r="J100" s="576">
        <v>90000</v>
      </c>
      <c r="K100" s="576">
        <v>90000</v>
      </c>
    </row>
    <row r="101" spans="1:11" ht="33">
      <c r="A101" s="529">
        <f t="shared" si="2"/>
        <v>98</v>
      </c>
      <c r="B101" s="575" t="s">
        <v>1987</v>
      </c>
      <c r="C101" s="570" t="s">
        <v>2401</v>
      </c>
      <c r="D101" s="575" t="s">
        <v>2485</v>
      </c>
      <c r="E101" s="572">
        <v>12541</v>
      </c>
      <c r="F101" s="573" t="s">
        <v>3486</v>
      </c>
      <c r="G101" s="532" t="s">
        <v>2617</v>
      </c>
      <c r="H101" s="529"/>
      <c r="I101" s="529"/>
      <c r="J101" s="576">
        <v>37700</v>
      </c>
      <c r="K101" s="576">
        <v>37700</v>
      </c>
    </row>
    <row r="102" spans="1:11" ht="33">
      <c r="A102" s="529">
        <f t="shared" si="2"/>
        <v>99</v>
      </c>
      <c r="B102" s="575" t="s">
        <v>1987</v>
      </c>
      <c r="C102" s="570" t="s">
        <v>2401</v>
      </c>
      <c r="D102" s="575" t="s">
        <v>2485</v>
      </c>
      <c r="E102" s="572">
        <v>12518</v>
      </c>
      <c r="F102" s="574">
        <v>45964</v>
      </c>
      <c r="G102" s="532" t="s">
        <v>2617</v>
      </c>
      <c r="H102" s="529"/>
      <c r="I102" s="529"/>
      <c r="J102" s="576">
        <v>28100</v>
      </c>
      <c r="K102" s="576">
        <v>28100</v>
      </c>
    </row>
    <row r="103" spans="1:11" ht="33">
      <c r="A103" s="529">
        <f t="shared" si="2"/>
        <v>100</v>
      </c>
      <c r="B103" s="575" t="s">
        <v>1987</v>
      </c>
      <c r="C103" s="570" t="s">
        <v>2401</v>
      </c>
      <c r="D103" s="575" t="s">
        <v>2485</v>
      </c>
      <c r="E103" s="572">
        <v>6153</v>
      </c>
      <c r="F103" s="573" t="s">
        <v>3486</v>
      </c>
      <c r="G103" s="532" t="s">
        <v>2617</v>
      </c>
      <c r="H103" s="529"/>
      <c r="I103" s="529"/>
      <c r="J103" s="576">
        <v>30600</v>
      </c>
      <c r="K103" s="576">
        <v>30600</v>
      </c>
    </row>
    <row r="104" spans="1:11" ht="33">
      <c r="A104" s="529">
        <f t="shared" si="2"/>
        <v>101</v>
      </c>
      <c r="B104" s="575" t="s">
        <v>3509</v>
      </c>
      <c r="C104" s="570" t="s">
        <v>2401</v>
      </c>
      <c r="D104" s="575" t="s">
        <v>3510</v>
      </c>
      <c r="E104" s="572">
        <v>9993</v>
      </c>
      <c r="F104" s="573" t="s">
        <v>3511</v>
      </c>
      <c r="G104" s="532" t="s">
        <v>3512</v>
      </c>
      <c r="H104" s="529"/>
      <c r="I104" s="529"/>
      <c r="J104" s="576">
        <v>218211.39</v>
      </c>
      <c r="K104" s="576">
        <v>218211.39</v>
      </c>
    </row>
    <row r="105" spans="1:11" ht="33">
      <c r="A105" s="529">
        <f t="shared" si="2"/>
        <v>102</v>
      </c>
      <c r="B105" s="575" t="s">
        <v>224</v>
      </c>
      <c r="C105" s="570" t="s">
        <v>2401</v>
      </c>
      <c r="D105" s="575" t="s">
        <v>396</v>
      </c>
      <c r="E105" s="572">
        <v>12429</v>
      </c>
      <c r="F105" s="573" t="s">
        <v>3487</v>
      </c>
      <c r="G105" s="532" t="s">
        <v>3153</v>
      </c>
      <c r="H105" s="529"/>
      <c r="I105" s="529"/>
      <c r="J105" s="576">
        <v>299800</v>
      </c>
      <c r="K105" s="576">
        <v>299800</v>
      </c>
    </row>
    <row r="106" spans="1:11" ht="33">
      <c r="A106" s="529">
        <f t="shared" si="2"/>
        <v>103</v>
      </c>
      <c r="B106" s="575" t="s">
        <v>3513</v>
      </c>
      <c r="C106" s="570" t="s">
        <v>2401</v>
      </c>
      <c r="D106" s="575" t="s">
        <v>3178</v>
      </c>
      <c r="E106" s="572">
        <v>9992</v>
      </c>
      <c r="F106" s="573" t="s">
        <v>3511</v>
      </c>
      <c r="G106" s="532" t="s">
        <v>3514</v>
      </c>
      <c r="H106" s="529"/>
      <c r="I106" s="529"/>
      <c r="J106" s="576">
        <v>120000</v>
      </c>
      <c r="K106" s="576">
        <v>120000</v>
      </c>
    </row>
    <row r="107" spans="1:11" ht="33">
      <c r="A107" s="529">
        <f t="shared" si="2"/>
        <v>104</v>
      </c>
      <c r="B107" s="575" t="s">
        <v>3513</v>
      </c>
      <c r="C107" s="570" t="s">
        <v>2401</v>
      </c>
      <c r="D107" s="575" t="s">
        <v>3178</v>
      </c>
      <c r="E107" s="572">
        <v>6503</v>
      </c>
      <c r="F107" s="573" t="s">
        <v>2524</v>
      </c>
      <c r="G107" s="532" t="s">
        <v>3514</v>
      </c>
      <c r="H107" s="529"/>
      <c r="I107" s="529"/>
      <c r="J107" s="576">
        <v>59000</v>
      </c>
      <c r="K107" s="576">
        <v>59000</v>
      </c>
    </row>
    <row r="108" spans="1:11" ht="33">
      <c r="A108" s="529">
        <f t="shared" si="2"/>
        <v>105</v>
      </c>
      <c r="B108" s="575" t="s">
        <v>3155</v>
      </c>
      <c r="C108" s="570" t="s">
        <v>2401</v>
      </c>
      <c r="D108" s="575" t="s">
        <v>3170</v>
      </c>
      <c r="E108" s="572">
        <v>62520</v>
      </c>
      <c r="F108" s="574">
        <v>45782</v>
      </c>
      <c r="G108" s="532" t="s">
        <v>3162</v>
      </c>
      <c r="H108" s="529"/>
      <c r="I108" s="529"/>
      <c r="J108" s="576">
        <v>99600</v>
      </c>
      <c r="K108" s="576">
        <v>99600</v>
      </c>
    </row>
    <row r="109" spans="1:11" ht="33">
      <c r="A109" s="529">
        <f t="shared" si="2"/>
        <v>106</v>
      </c>
      <c r="B109" s="575" t="s">
        <v>3515</v>
      </c>
      <c r="C109" s="570" t="s">
        <v>3516</v>
      </c>
      <c r="D109" s="575" t="s">
        <v>3178</v>
      </c>
      <c r="E109" s="572">
        <v>21001</v>
      </c>
      <c r="F109" s="574">
        <v>45963</v>
      </c>
      <c r="G109" s="532" t="s">
        <v>3512</v>
      </c>
      <c r="H109" s="529"/>
      <c r="I109" s="529"/>
      <c r="J109" s="576">
        <v>1218000</v>
      </c>
      <c r="K109" s="576">
        <v>1218000</v>
      </c>
    </row>
    <row r="110" spans="1:11" ht="33">
      <c r="A110" s="529">
        <f t="shared" si="2"/>
        <v>107</v>
      </c>
      <c r="B110" s="575" t="s">
        <v>2599</v>
      </c>
      <c r="C110" s="570" t="s">
        <v>3517</v>
      </c>
      <c r="D110" s="575" t="s">
        <v>3518</v>
      </c>
      <c r="E110" s="572">
        <v>6152</v>
      </c>
      <c r="F110" s="574" t="s">
        <v>3519</v>
      </c>
      <c r="G110" s="532" t="s">
        <v>105</v>
      </c>
      <c r="H110" s="529"/>
      <c r="I110" s="529"/>
      <c r="J110" s="576">
        <v>480000</v>
      </c>
      <c r="K110" s="576">
        <v>480000</v>
      </c>
    </row>
    <row r="111" spans="1:11" ht="33">
      <c r="A111" s="529">
        <f t="shared" si="2"/>
        <v>108</v>
      </c>
      <c r="B111" s="575" t="s">
        <v>438</v>
      </c>
      <c r="C111" s="570" t="s">
        <v>3520</v>
      </c>
      <c r="D111" s="575" t="s">
        <v>3518</v>
      </c>
      <c r="E111" s="572">
        <v>6153</v>
      </c>
      <c r="F111" s="574" t="s">
        <v>3521</v>
      </c>
      <c r="G111" s="532" t="s">
        <v>105</v>
      </c>
      <c r="H111" s="529"/>
      <c r="I111" s="529"/>
      <c r="J111" s="576">
        <v>625000</v>
      </c>
      <c r="K111" s="576">
        <v>625000</v>
      </c>
    </row>
    <row r="112" spans="1:11">
      <c r="A112" s="529">
        <f t="shared" si="2"/>
        <v>109</v>
      </c>
      <c r="B112" s="575" t="s">
        <v>688</v>
      </c>
      <c r="C112" s="570" t="s">
        <v>3522</v>
      </c>
      <c r="D112" s="575" t="s">
        <v>3178</v>
      </c>
      <c r="E112" s="572">
        <v>6154</v>
      </c>
      <c r="F112" s="574" t="s">
        <v>3523</v>
      </c>
      <c r="G112" s="532" t="s">
        <v>3524</v>
      </c>
      <c r="H112" s="529"/>
      <c r="I112" s="529"/>
      <c r="J112" s="576">
        <v>101000</v>
      </c>
      <c r="K112" s="576">
        <v>101000</v>
      </c>
    </row>
    <row r="113" spans="1:13" ht="33">
      <c r="A113" s="529">
        <f t="shared" si="2"/>
        <v>110</v>
      </c>
      <c r="B113" s="575" t="s">
        <v>3167</v>
      </c>
      <c r="C113" s="570" t="s">
        <v>2401</v>
      </c>
      <c r="D113" s="575" t="s">
        <v>3168</v>
      </c>
      <c r="E113" s="572">
        <v>62517</v>
      </c>
      <c r="F113" s="573" t="s">
        <v>3488</v>
      </c>
      <c r="G113" s="532" t="s">
        <v>3165</v>
      </c>
      <c r="H113" s="529"/>
      <c r="I113" s="529"/>
      <c r="J113" s="576">
        <v>500000</v>
      </c>
      <c r="K113" s="576">
        <v>500000</v>
      </c>
    </row>
    <row r="114" spans="1:13" ht="17.25" thickBot="1">
      <c r="H114" s="577"/>
      <c r="I114" s="577"/>
      <c r="J114" s="577"/>
      <c r="K114" s="578"/>
    </row>
    <row r="115" spans="1:13" ht="17.25" thickBot="1">
      <c r="A115" s="579"/>
      <c r="B115" s="580" t="s">
        <v>330</v>
      </c>
      <c r="C115" s="581"/>
      <c r="D115" s="582"/>
      <c r="E115" s="583"/>
      <c r="F115" s="581"/>
      <c r="G115" s="582"/>
      <c r="H115" s="778">
        <f>SUM(H4:H114)</f>
        <v>16297418.199999999</v>
      </c>
      <c r="I115" s="778">
        <f>SUM(I4:I114)</f>
        <v>7853073.9000000004</v>
      </c>
      <c r="J115" s="778">
        <f>SUM(J4:J114)</f>
        <v>27802177.190000001</v>
      </c>
      <c r="K115" s="584">
        <f>SUM(K4:K114)</f>
        <v>36246521.490000002</v>
      </c>
    </row>
    <row r="116" spans="1:13">
      <c r="J116" s="577"/>
      <c r="K116" s="566"/>
      <c r="M116" s="566"/>
    </row>
    <row r="118" spans="1:13">
      <c r="A118" s="580" t="s">
        <v>331</v>
      </c>
      <c r="B118" s="580" t="s">
        <v>332</v>
      </c>
      <c r="C118" s="580"/>
      <c r="D118" s="585"/>
      <c r="E118" s="586"/>
      <c r="F118" s="580"/>
      <c r="G118" s="585"/>
      <c r="H118" s="587"/>
      <c r="I118" s="587"/>
      <c r="J118" s="587"/>
      <c r="K118" s="587"/>
    </row>
    <row r="119" spans="1:13" ht="33">
      <c r="A119" s="554">
        <v>1</v>
      </c>
      <c r="B119" s="545" t="s">
        <v>2025</v>
      </c>
      <c r="C119" s="967" t="s">
        <v>376</v>
      </c>
      <c r="D119" s="539" t="s">
        <v>2026</v>
      </c>
      <c r="E119" s="533" t="s">
        <v>2027</v>
      </c>
      <c r="F119" s="554" t="s">
        <v>1975</v>
      </c>
      <c r="G119" s="545" t="s">
        <v>2028</v>
      </c>
      <c r="H119" s="554"/>
      <c r="I119" s="546"/>
      <c r="J119" s="588">
        <v>1026200</v>
      </c>
      <c r="K119" s="588">
        <v>1026200</v>
      </c>
    </row>
    <row r="120" spans="1:13" ht="115.5">
      <c r="A120" s="554">
        <f>+A119+1</f>
        <v>2</v>
      </c>
      <c r="B120" s="529" t="s">
        <v>3141</v>
      </c>
      <c r="C120" s="570" t="s">
        <v>2401</v>
      </c>
      <c r="D120" s="571" t="s">
        <v>3142</v>
      </c>
      <c r="E120" s="572">
        <v>12535</v>
      </c>
      <c r="F120" s="573" t="s">
        <v>3489</v>
      </c>
      <c r="G120" s="532" t="s">
        <v>3143</v>
      </c>
      <c r="H120" s="529"/>
      <c r="I120" s="529"/>
      <c r="J120" s="552">
        <v>1973670.3000000003</v>
      </c>
      <c r="K120" s="552">
        <v>1973670.3000000003</v>
      </c>
    </row>
    <row r="121" spans="1:13" ht="66">
      <c r="A121" s="554">
        <f t="shared" ref="A121:A124" si="3">+A120+1</f>
        <v>3</v>
      </c>
      <c r="B121" s="529" t="s">
        <v>3144</v>
      </c>
      <c r="C121" s="570" t="s">
        <v>2401</v>
      </c>
      <c r="D121" s="571" t="s">
        <v>3145</v>
      </c>
      <c r="E121" s="572">
        <v>9981</v>
      </c>
      <c r="F121" s="573" t="s">
        <v>1988</v>
      </c>
      <c r="G121" s="532" t="s">
        <v>3146</v>
      </c>
      <c r="H121" s="529"/>
      <c r="I121" s="529"/>
      <c r="J121" s="552">
        <v>591200</v>
      </c>
      <c r="K121" s="552">
        <v>591200</v>
      </c>
    </row>
    <row r="122" spans="1:13" ht="33">
      <c r="A122" s="554">
        <f t="shared" si="3"/>
        <v>4</v>
      </c>
      <c r="B122" s="589" t="s">
        <v>3161</v>
      </c>
      <c r="C122" s="570" t="s">
        <v>2401</v>
      </c>
      <c r="D122" s="589" t="s">
        <v>3160</v>
      </c>
      <c r="E122" s="572">
        <v>12539</v>
      </c>
      <c r="F122" s="574">
        <v>45936</v>
      </c>
      <c r="G122" s="589" t="s">
        <v>3153</v>
      </c>
      <c r="H122" s="529"/>
      <c r="I122" s="529"/>
      <c r="J122" s="590">
        <v>1168200</v>
      </c>
      <c r="K122" s="590">
        <v>1168200</v>
      </c>
    </row>
    <row r="123" spans="1:13">
      <c r="A123" s="554">
        <f t="shared" si="3"/>
        <v>5</v>
      </c>
      <c r="B123" s="575" t="s">
        <v>3490</v>
      </c>
      <c r="C123" s="570" t="s">
        <v>2401</v>
      </c>
      <c r="D123" s="575"/>
      <c r="E123" s="572">
        <v>12501</v>
      </c>
      <c r="F123" s="573" t="s">
        <v>3491</v>
      </c>
      <c r="G123" s="532" t="s">
        <v>3492</v>
      </c>
      <c r="H123" s="529"/>
      <c r="I123" s="529"/>
      <c r="J123" s="576">
        <v>5101672</v>
      </c>
      <c r="K123" s="576">
        <v>5101672</v>
      </c>
    </row>
    <row r="124" spans="1:13" ht="49.5">
      <c r="A124" s="554">
        <f t="shared" si="3"/>
        <v>6</v>
      </c>
      <c r="B124" s="589" t="s">
        <v>3159</v>
      </c>
      <c r="C124" s="570" t="s">
        <v>2401</v>
      </c>
      <c r="D124" s="589" t="s">
        <v>774</v>
      </c>
      <c r="E124" s="572">
        <v>62440</v>
      </c>
      <c r="F124" s="573" t="s">
        <v>3484</v>
      </c>
      <c r="G124" s="589" t="s">
        <v>3163</v>
      </c>
      <c r="H124" s="529"/>
      <c r="I124" s="529"/>
      <c r="J124" s="590">
        <v>1100000</v>
      </c>
      <c r="K124" s="590">
        <v>1100000</v>
      </c>
    </row>
    <row r="125" spans="1:13">
      <c r="A125" s="591"/>
      <c r="C125" s="592"/>
      <c r="D125" s="593"/>
      <c r="E125" s="594"/>
      <c r="F125" s="591"/>
      <c r="G125" s="593"/>
      <c r="H125" s="591"/>
      <c r="I125" s="591"/>
      <c r="J125" s="591"/>
      <c r="K125" s="595"/>
    </row>
    <row r="126" spans="1:13">
      <c r="A126" s="580"/>
      <c r="B126" s="580" t="s">
        <v>330</v>
      </c>
      <c r="C126" s="580"/>
      <c r="D126" s="585"/>
      <c r="E126" s="586"/>
      <c r="F126" s="580"/>
      <c r="G126" s="585"/>
      <c r="H126" s="587">
        <f>+H118</f>
        <v>0</v>
      </c>
      <c r="I126" s="596">
        <f>SUM(I119:I124)</f>
        <v>0</v>
      </c>
      <c r="J126" s="587">
        <f>SUM(J119:J125)</f>
        <v>10960942.300000001</v>
      </c>
      <c r="K126" s="587">
        <f>SUM(K119:K124)</f>
        <v>10960942.300000001</v>
      </c>
    </row>
    <row r="127" spans="1:13">
      <c r="D127" s="521"/>
      <c r="E127" s="597"/>
      <c r="H127" s="577"/>
    </row>
    <row r="128" spans="1:13" ht="17.25" thickBot="1">
      <c r="D128" s="521"/>
      <c r="E128" s="597"/>
    </row>
    <row r="129" spans="1:13" ht="17.25" thickBot="1">
      <c r="B129" s="580" t="s">
        <v>334</v>
      </c>
      <c r="C129" s="581"/>
      <c r="D129" s="582"/>
      <c r="E129" s="583"/>
      <c r="F129" s="581"/>
      <c r="G129" s="582"/>
      <c r="H129" s="584">
        <f>+H115+H126</f>
        <v>16297418.199999999</v>
      </c>
      <c r="I129" s="584">
        <f>+I115+I126</f>
        <v>7853073.9000000004</v>
      </c>
      <c r="J129" s="584">
        <f>+J115+J126</f>
        <v>38763119.490000002</v>
      </c>
      <c r="K129" s="584">
        <f>+K115+K126</f>
        <v>47207463.790000007</v>
      </c>
      <c r="M129" s="566"/>
    </row>
    <row r="130" spans="1:13">
      <c r="D130" s="521"/>
      <c r="E130" s="597"/>
      <c r="M130" s="566"/>
    </row>
    <row r="131" spans="1:13">
      <c r="D131" s="521"/>
      <c r="E131" s="597"/>
    </row>
    <row r="132" spans="1:13">
      <c r="A132" s="598"/>
      <c r="B132" s="1394" t="s">
        <v>3525</v>
      </c>
      <c r="C132" s="1395"/>
      <c r="D132" s="1395"/>
      <c r="E132" s="1396"/>
      <c r="F132" s="529"/>
      <c r="G132" s="570"/>
      <c r="H132" s="529"/>
      <c r="I132" s="529"/>
      <c r="J132" s="529"/>
      <c r="K132" s="529"/>
    </row>
    <row r="133" spans="1:13">
      <c r="A133" s="598"/>
      <c r="B133" s="599" t="s">
        <v>3526</v>
      </c>
      <c r="C133" s="529"/>
      <c r="D133" s="600" t="s">
        <v>3527</v>
      </c>
      <c r="E133" s="529"/>
      <c r="F133" s="529"/>
      <c r="G133" s="529"/>
      <c r="H133" s="529"/>
      <c r="I133" s="529"/>
      <c r="J133" s="529"/>
      <c r="K133" s="601" t="s">
        <v>2317</v>
      </c>
    </row>
    <row r="134" spans="1:13" ht="33">
      <c r="A134" s="521">
        <v>1</v>
      </c>
      <c r="B134" s="589" t="s">
        <v>3528</v>
      </c>
      <c r="C134" s="1011"/>
      <c r="D134" s="602" t="s">
        <v>3529</v>
      </c>
      <c r="E134" s="529"/>
      <c r="F134" s="529"/>
      <c r="G134" s="529"/>
      <c r="H134" s="529"/>
      <c r="I134" s="529"/>
      <c r="J134" s="603">
        <f>16800*5</f>
        <v>84000</v>
      </c>
      <c r="K134" s="603">
        <f>16800*5</f>
        <v>84000</v>
      </c>
    </row>
    <row r="135" spans="1:13" ht="33">
      <c r="A135" s="521">
        <f>+A134+1</f>
        <v>2</v>
      </c>
      <c r="B135" s="589" t="s">
        <v>3530</v>
      </c>
      <c r="C135" s="1011"/>
      <c r="D135" s="602" t="s">
        <v>3529</v>
      </c>
      <c r="E135" s="529"/>
      <c r="F135" s="529"/>
      <c r="G135" s="529"/>
      <c r="H135" s="529"/>
      <c r="I135" s="529"/>
      <c r="J135" s="603">
        <f>16800*5</f>
        <v>84000</v>
      </c>
      <c r="K135" s="603">
        <f>16800*5</f>
        <v>84000</v>
      </c>
    </row>
    <row r="136" spans="1:13" ht="33">
      <c r="A136" s="521">
        <f t="shared" ref="A136:A199" si="4">+A135+1</f>
        <v>3</v>
      </c>
      <c r="B136" s="589" t="s">
        <v>3531</v>
      </c>
      <c r="C136" s="1011"/>
      <c r="D136" s="602" t="s">
        <v>3529</v>
      </c>
      <c r="E136" s="529"/>
      <c r="F136" s="529"/>
      <c r="G136" s="529"/>
      <c r="H136" s="529"/>
      <c r="I136" s="529"/>
      <c r="J136" s="603">
        <f>14000*5</f>
        <v>70000</v>
      </c>
      <c r="K136" s="603">
        <f>14000*5</f>
        <v>70000</v>
      </c>
    </row>
    <row r="137" spans="1:13" ht="33">
      <c r="A137" s="521">
        <f t="shared" si="4"/>
        <v>4</v>
      </c>
      <c r="B137" s="589" t="s">
        <v>3532</v>
      </c>
      <c r="C137" s="1011"/>
      <c r="D137" s="602" t="s">
        <v>3529</v>
      </c>
      <c r="E137" s="529"/>
      <c r="F137" s="529"/>
      <c r="G137" s="529"/>
      <c r="H137" s="529"/>
      <c r="I137" s="529"/>
      <c r="J137" s="604">
        <f t="shared" ref="J137:K140" si="5">11200*5</f>
        <v>56000</v>
      </c>
      <c r="K137" s="604">
        <f t="shared" si="5"/>
        <v>56000</v>
      </c>
    </row>
    <row r="138" spans="1:13" ht="33">
      <c r="A138" s="521">
        <f t="shared" si="4"/>
        <v>5</v>
      </c>
      <c r="B138" s="589" t="s">
        <v>3533</v>
      </c>
      <c r="C138" s="1011"/>
      <c r="D138" s="602" t="s">
        <v>3529</v>
      </c>
      <c r="E138" s="529"/>
      <c r="F138" s="529"/>
      <c r="G138" s="529"/>
      <c r="H138" s="529"/>
      <c r="I138" s="529"/>
      <c r="J138" s="604">
        <f t="shared" si="5"/>
        <v>56000</v>
      </c>
      <c r="K138" s="604">
        <f t="shared" si="5"/>
        <v>56000</v>
      </c>
    </row>
    <row r="139" spans="1:13" ht="33">
      <c r="A139" s="521">
        <f t="shared" si="4"/>
        <v>6</v>
      </c>
      <c r="B139" s="589" t="s">
        <v>3534</v>
      </c>
      <c r="C139" s="1011"/>
      <c r="D139" s="602" t="s">
        <v>3529</v>
      </c>
      <c r="E139" s="529"/>
      <c r="F139" s="529"/>
      <c r="G139" s="529"/>
      <c r="H139" s="529"/>
      <c r="I139" s="529"/>
      <c r="J139" s="604">
        <f t="shared" si="5"/>
        <v>56000</v>
      </c>
      <c r="K139" s="604">
        <f t="shared" si="5"/>
        <v>56000</v>
      </c>
    </row>
    <row r="140" spans="1:13" ht="33">
      <c r="A140" s="521">
        <f t="shared" si="4"/>
        <v>7</v>
      </c>
      <c r="B140" s="589" t="s">
        <v>3535</v>
      </c>
      <c r="C140" s="1011"/>
      <c r="D140" s="602" t="s">
        <v>3529</v>
      </c>
      <c r="E140" s="529"/>
      <c r="F140" s="529"/>
      <c r="G140" s="529"/>
      <c r="H140" s="529"/>
      <c r="I140" s="529"/>
      <c r="J140" s="604">
        <f t="shared" si="5"/>
        <v>56000</v>
      </c>
      <c r="K140" s="604">
        <f t="shared" si="5"/>
        <v>56000</v>
      </c>
    </row>
    <row r="141" spans="1:13" ht="33">
      <c r="A141" s="521">
        <f t="shared" si="4"/>
        <v>8</v>
      </c>
      <c r="B141" s="589" t="s">
        <v>3536</v>
      </c>
      <c r="C141" s="1011"/>
      <c r="D141" s="602" t="s">
        <v>3529</v>
      </c>
      <c r="E141" s="529"/>
      <c r="F141" s="529"/>
      <c r="G141" s="529"/>
      <c r="H141" s="529"/>
      <c r="I141" s="529"/>
      <c r="J141" s="604">
        <f>6300*5</f>
        <v>31500</v>
      </c>
      <c r="K141" s="604">
        <f>6300*5</f>
        <v>31500</v>
      </c>
    </row>
    <row r="142" spans="1:13" ht="33">
      <c r="A142" s="521">
        <f t="shared" si="4"/>
        <v>9</v>
      </c>
      <c r="B142" s="589" t="s">
        <v>3537</v>
      </c>
      <c r="C142" s="1011"/>
      <c r="D142" s="602" t="s">
        <v>3529</v>
      </c>
      <c r="E142" s="529"/>
      <c r="F142" s="529"/>
      <c r="G142" s="529"/>
      <c r="H142" s="529"/>
      <c r="I142" s="529"/>
      <c r="J142" s="604">
        <f>6300*5</f>
        <v>31500</v>
      </c>
      <c r="K142" s="604">
        <f>6300*5</f>
        <v>31500</v>
      </c>
    </row>
    <row r="143" spans="1:13" ht="33">
      <c r="A143" s="521">
        <f t="shared" si="4"/>
        <v>10</v>
      </c>
      <c r="B143" s="589" t="s">
        <v>3538</v>
      </c>
      <c r="C143" s="1011"/>
      <c r="D143" s="602" t="s">
        <v>3529</v>
      </c>
      <c r="E143" s="529"/>
      <c r="F143" s="529"/>
      <c r="G143" s="529"/>
      <c r="H143" s="529"/>
      <c r="I143" s="529"/>
      <c r="J143" s="604">
        <f t="shared" ref="J143:K145" si="6">6300*5</f>
        <v>31500</v>
      </c>
      <c r="K143" s="604">
        <f t="shared" si="6"/>
        <v>31500</v>
      </c>
    </row>
    <row r="144" spans="1:13" ht="33">
      <c r="A144" s="521">
        <f t="shared" si="4"/>
        <v>11</v>
      </c>
      <c r="B144" s="589" t="s">
        <v>3539</v>
      </c>
      <c r="C144" s="1011"/>
      <c r="D144" s="602" t="s">
        <v>3529</v>
      </c>
      <c r="E144" s="529"/>
      <c r="F144" s="529"/>
      <c r="G144" s="529"/>
      <c r="H144" s="529"/>
      <c r="I144" s="529"/>
      <c r="J144" s="604">
        <f t="shared" si="6"/>
        <v>31500</v>
      </c>
      <c r="K144" s="604">
        <f t="shared" si="6"/>
        <v>31500</v>
      </c>
    </row>
    <row r="145" spans="1:11" ht="33">
      <c r="A145" s="521">
        <f t="shared" si="4"/>
        <v>12</v>
      </c>
      <c r="B145" s="589" t="s">
        <v>3540</v>
      </c>
      <c r="C145" s="1011"/>
      <c r="D145" s="602" t="s">
        <v>3529</v>
      </c>
      <c r="E145" s="529"/>
      <c r="F145" s="529"/>
      <c r="G145" s="529"/>
      <c r="H145" s="529"/>
      <c r="I145" s="529"/>
      <c r="J145" s="604">
        <f t="shared" si="6"/>
        <v>31500</v>
      </c>
      <c r="K145" s="604">
        <f t="shared" si="6"/>
        <v>31500</v>
      </c>
    </row>
    <row r="146" spans="1:11" ht="33">
      <c r="A146" s="521">
        <f t="shared" si="4"/>
        <v>13</v>
      </c>
      <c r="B146" s="589" t="s">
        <v>3532</v>
      </c>
      <c r="C146" s="1011"/>
      <c r="D146" s="605" t="s">
        <v>3541</v>
      </c>
      <c r="E146" s="529"/>
      <c r="F146" s="529"/>
      <c r="G146" s="529"/>
      <c r="H146" s="529"/>
      <c r="I146" s="529"/>
      <c r="J146" s="604">
        <v>44800</v>
      </c>
      <c r="K146" s="604">
        <v>44800</v>
      </c>
    </row>
    <row r="147" spans="1:11">
      <c r="A147" s="521">
        <f t="shared" si="4"/>
        <v>14</v>
      </c>
      <c r="B147" s="589" t="s">
        <v>3542</v>
      </c>
      <c r="C147" s="1011"/>
      <c r="D147" s="605" t="s">
        <v>3543</v>
      </c>
      <c r="E147" s="529"/>
      <c r="F147" s="529"/>
      <c r="G147" s="529"/>
      <c r="H147" s="529"/>
      <c r="I147" s="529"/>
      <c r="J147" s="604">
        <v>61000</v>
      </c>
      <c r="K147" s="604">
        <v>61000</v>
      </c>
    </row>
    <row r="148" spans="1:11" ht="33">
      <c r="A148" s="521">
        <f t="shared" si="4"/>
        <v>15</v>
      </c>
      <c r="B148" s="589" t="s">
        <v>3531</v>
      </c>
      <c r="C148" s="1011"/>
      <c r="D148" s="605" t="s">
        <v>3544</v>
      </c>
      <c r="E148" s="529"/>
      <c r="F148" s="529"/>
      <c r="G148" s="529"/>
      <c r="H148" s="529"/>
      <c r="I148" s="529"/>
      <c r="J148" s="604">
        <f>14000*6</f>
        <v>84000</v>
      </c>
      <c r="K148" s="604">
        <f>14000*6</f>
        <v>84000</v>
      </c>
    </row>
    <row r="149" spans="1:11" ht="33">
      <c r="A149" s="521">
        <f t="shared" si="4"/>
        <v>16</v>
      </c>
      <c r="B149" s="589" t="s">
        <v>3540</v>
      </c>
      <c r="C149" s="1011"/>
      <c r="D149" s="602" t="s">
        <v>3529</v>
      </c>
      <c r="E149" s="529"/>
      <c r="F149" s="529"/>
      <c r="G149" s="529"/>
      <c r="H149" s="529"/>
      <c r="I149" s="529"/>
      <c r="J149" s="604">
        <f>6300*6</f>
        <v>37800</v>
      </c>
      <c r="K149" s="604">
        <f>6300*6</f>
        <v>37800</v>
      </c>
    </row>
    <row r="150" spans="1:11">
      <c r="A150" s="521">
        <f t="shared" si="4"/>
        <v>17</v>
      </c>
      <c r="B150" s="589" t="s">
        <v>3545</v>
      </c>
      <c r="C150" s="1011"/>
      <c r="D150" s="605" t="s">
        <v>3546</v>
      </c>
      <c r="E150" s="529"/>
      <c r="F150" s="529"/>
      <c r="G150" s="529"/>
      <c r="H150" s="529"/>
      <c r="I150" s="529"/>
      <c r="J150" s="604">
        <f>(11200*5)+10000</f>
        <v>66000</v>
      </c>
      <c r="K150" s="604">
        <f>(11200*5)+10000</f>
        <v>66000</v>
      </c>
    </row>
    <row r="151" spans="1:11">
      <c r="A151" s="521">
        <f t="shared" si="4"/>
        <v>18</v>
      </c>
      <c r="B151" s="589" t="s">
        <v>3547</v>
      </c>
      <c r="C151" s="1011"/>
      <c r="D151" s="605" t="s">
        <v>3548</v>
      </c>
      <c r="E151" s="529"/>
      <c r="F151" s="529"/>
      <c r="G151" s="529"/>
      <c r="H151" s="529"/>
      <c r="I151" s="529"/>
      <c r="J151" s="604">
        <v>18900</v>
      </c>
      <c r="K151" s="604">
        <v>18900</v>
      </c>
    </row>
    <row r="152" spans="1:11">
      <c r="A152" s="521">
        <f t="shared" si="4"/>
        <v>19</v>
      </c>
      <c r="B152" s="589" t="s">
        <v>3538</v>
      </c>
      <c r="C152" s="1011"/>
      <c r="D152" s="605" t="s">
        <v>3548</v>
      </c>
      <c r="E152" s="529"/>
      <c r="F152" s="529"/>
      <c r="G152" s="529"/>
      <c r="H152" s="529"/>
      <c r="I152" s="529"/>
      <c r="J152" s="604">
        <v>18900</v>
      </c>
      <c r="K152" s="604">
        <v>18900</v>
      </c>
    </row>
    <row r="153" spans="1:11" ht="33">
      <c r="A153" s="521">
        <f t="shared" si="4"/>
        <v>20</v>
      </c>
      <c r="B153" s="589" t="s">
        <v>3530</v>
      </c>
      <c r="C153" s="1011"/>
      <c r="D153" s="605" t="s">
        <v>3549</v>
      </c>
      <c r="E153" s="529"/>
      <c r="F153" s="529"/>
      <c r="G153" s="529"/>
      <c r="H153" s="529"/>
      <c r="I153" s="529"/>
      <c r="J153" s="604">
        <f>16800*3</f>
        <v>50400</v>
      </c>
      <c r="K153" s="604">
        <f>16800*3</f>
        <v>50400</v>
      </c>
    </row>
    <row r="154" spans="1:11" ht="33">
      <c r="A154" s="521">
        <f t="shared" si="4"/>
        <v>21</v>
      </c>
      <c r="B154" s="589" t="s">
        <v>3531</v>
      </c>
      <c r="C154" s="1011"/>
      <c r="D154" s="605" t="s">
        <v>3549</v>
      </c>
      <c r="E154" s="529"/>
      <c r="F154" s="529"/>
      <c r="G154" s="529"/>
      <c r="H154" s="529"/>
      <c r="I154" s="529"/>
      <c r="J154" s="604">
        <f>14000*3</f>
        <v>42000</v>
      </c>
      <c r="K154" s="604">
        <f>14000*3</f>
        <v>42000</v>
      </c>
    </row>
    <row r="155" spans="1:11" ht="33">
      <c r="A155" s="521">
        <f t="shared" si="4"/>
        <v>22</v>
      </c>
      <c r="B155" s="589" t="s">
        <v>3550</v>
      </c>
      <c r="C155" s="1011"/>
      <c r="D155" s="605" t="s">
        <v>3549</v>
      </c>
      <c r="E155" s="529"/>
      <c r="F155" s="529"/>
      <c r="G155" s="529"/>
      <c r="H155" s="529"/>
      <c r="I155" s="529"/>
      <c r="J155" s="604">
        <f>14000*3</f>
        <v>42000</v>
      </c>
      <c r="K155" s="604">
        <f>14000*3</f>
        <v>42000</v>
      </c>
    </row>
    <row r="156" spans="1:11" ht="33">
      <c r="A156" s="521">
        <f t="shared" si="4"/>
        <v>23</v>
      </c>
      <c r="B156" s="589" t="s">
        <v>3551</v>
      </c>
      <c r="C156" s="1011"/>
      <c r="D156" s="605" t="s">
        <v>3549</v>
      </c>
      <c r="E156" s="529"/>
      <c r="F156" s="529"/>
      <c r="G156" s="529"/>
      <c r="H156" s="529"/>
      <c r="I156" s="529"/>
      <c r="J156" s="604">
        <f>11200*3</f>
        <v>33600</v>
      </c>
      <c r="K156" s="604">
        <f>11200*3</f>
        <v>33600</v>
      </c>
    </row>
    <row r="157" spans="1:11" ht="33">
      <c r="A157" s="521">
        <f t="shared" si="4"/>
        <v>24</v>
      </c>
      <c r="B157" s="589" t="s">
        <v>3552</v>
      </c>
      <c r="C157" s="1011"/>
      <c r="D157" s="605" t="s">
        <v>3549</v>
      </c>
      <c r="E157" s="529"/>
      <c r="F157" s="529"/>
      <c r="G157" s="529"/>
      <c r="H157" s="529"/>
      <c r="I157" s="529"/>
      <c r="J157" s="604">
        <f>6300*3</f>
        <v>18900</v>
      </c>
      <c r="K157" s="604">
        <f>6300*3</f>
        <v>18900</v>
      </c>
    </row>
    <row r="158" spans="1:11" ht="33">
      <c r="A158" s="521">
        <f t="shared" si="4"/>
        <v>25</v>
      </c>
      <c r="B158" s="589" t="s">
        <v>3553</v>
      </c>
      <c r="C158" s="1011"/>
      <c r="D158" s="605" t="s">
        <v>3549</v>
      </c>
      <c r="E158" s="529"/>
      <c r="F158" s="529"/>
      <c r="G158" s="529"/>
      <c r="H158" s="529"/>
      <c r="I158" s="529"/>
      <c r="J158" s="604">
        <f t="shared" ref="J158:K159" si="7">6300*3</f>
        <v>18900</v>
      </c>
      <c r="K158" s="604">
        <f t="shared" si="7"/>
        <v>18900</v>
      </c>
    </row>
    <row r="159" spans="1:11" ht="33">
      <c r="A159" s="521">
        <f t="shared" si="4"/>
        <v>26</v>
      </c>
      <c r="B159" s="589" t="s">
        <v>3554</v>
      </c>
      <c r="C159" s="1011"/>
      <c r="D159" s="605" t="s">
        <v>3549</v>
      </c>
      <c r="E159" s="529"/>
      <c r="F159" s="529"/>
      <c r="G159" s="529"/>
      <c r="H159" s="529"/>
      <c r="I159" s="529"/>
      <c r="J159" s="604">
        <f t="shared" si="7"/>
        <v>18900</v>
      </c>
      <c r="K159" s="604">
        <f t="shared" si="7"/>
        <v>18900</v>
      </c>
    </row>
    <row r="160" spans="1:11" ht="33">
      <c r="A160" s="521">
        <f t="shared" si="4"/>
        <v>27</v>
      </c>
      <c r="B160" s="589" t="s">
        <v>3533</v>
      </c>
      <c r="C160" s="1011"/>
      <c r="D160" s="605" t="s">
        <v>3549</v>
      </c>
      <c r="E160" s="529"/>
      <c r="F160" s="529"/>
      <c r="G160" s="529"/>
      <c r="H160" s="529"/>
      <c r="I160" s="529"/>
      <c r="J160" s="604">
        <f t="shared" ref="J160:K164" si="8">11200*3</f>
        <v>33600</v>
      </c>
      <c r="K160" s="604">
        <f t="shared" si="8"/>
        <v>33600</v>
      </c>
    </row>
    <row r="161" spans="1:11" ht="33">
      <c r="A161" s="521">
        <f t="shared" si="4"/>
        <v>28</v>
      </c>
      <c r="B161" s="589" t="s">
        <v>3545</v>
      </c>
      <c r="C161" s="1011"/>
      <c r="D161" s="605" t="s">
        <v>3549</v>
      </c>
      <c r="E161" s="529"/>
      <c r="F161" s="529"/>
      <c r="G161" s="529"/>
      <c r="H161" s="529"/>
      <c r="I161" s="529"/>
      <c r="J161" s="604">
        <f t="shared" si="8"/>
        <v>33600</v>
      </c>
      <c r="K161" s="604">
        <f t="shared" si="8"/>
        <v>33600</v>
      </c>
    </row>
    <row r="162" spans="1:11" ht="33">
      <c r="A162" s="521">
        <f t="shared" si="4"/>
        <v>29</v>
      </c>
      <c r="B162" s="589" t="s">
        <v>3555</v>
      </c>
      <c r="C162" s="1011"/>
      <c r="D162" s="605" t="s">
        <v>3549</v>
      </c>
      <c r="E162" s="529"/>
      <c r="F162" s="529"/>
      <c r="G162" s="529"/>
      <c r="H162" s="529"/>
      <c r="I162" s="529"/>
      <c r="J162" s="604">
        <f t="shared" si="8"/>
        <v>33600</v>
      </c>
      <c r="K162" s="604">
        <f t="shared" si="8"/>
        <v>33600</v>
      </c>
    </row>
    <row r="163" spans="1:11" ht="33">
      <c r="A163" s="521">
        <f t="shared" si="4"/>
        <v>30</v>
      </c>
      <c r="B163" s="589" t="s">
        <v>3542</v>
      </c>
      <c r="C163" s="1011"/>
      <c r="D163" s="605" t="s">
        <v>3549</v>
      </c>
      <c r="E163" s="529"/>
      <c r="F163" s="529"/>
      <c r="G163" s="529"/>
      <c r="H163" s="529"/>
      <c r="I163" s="529"/>
      <c r="J163" s="604">
        <f t="shared" si="8"/>
        <v>33600</v>
      </c>
      <c r="K163" s="604">
        <f t="shared" si="8"/>
        <v>33600</v>
      </c>
    </row>
    <row r="164" spans="1:11" ht="33">
      <c r="A164" s="521">
        <f t="shared" si="4"/>
        <v>31</v>
      </c>
      <c r="B164" s="589" t="s">
        <v>3556</v>
      </c>
      <c r="C164" s="1011"/>
      <c r="D164" s="605" t="s">
        <v>3549</v>
      </c>
      <c r="E164" s="529"/>
      <c r="F164" s="529"/>
      <c r="G164" s="529"/>
      <c r="H164" s="529"/>
      <c r="I164" s="529"/>
      <c r="J164" s="604">
        <f t="shared" si="8"/>
        <v>33600</v>
      </c>
      <c r="K164" s="604">
        <f t="shared" si="8"/>
        <v>33600</v>
      </c>
    </row>
    <row r="165" spans="1:11" ht="33">
      <c r="A165" s="521">
        <f t="shared" si="4"/>
        <v>32</v>
      </c>
      <c r="B165" s="589" t="s">
        <v>3537</v>
      </c>
      <c r="C165" s="1011"/>
      <c r="D165" s="605" t="s">
        <v>3549</v>
      </c>
      <c r="E165" s="529"/>
      <c r="F165" s="529"/>
      <c r="G165" s="529"/>
      <c r="H165" s="529"/>
      <c r="I165" s="529"/>
      <c r="J165" s="604">
        <v>18900</v>
      </c>
      <c r="K165" s="604">
        <v>18900</v>
      </c>
    </row>
    <row r="166" spans="1:11" ht="33">
      <c r="A166" s="521">
        <f t="shared" si="4"/>
        <v>33</v>
      </c>
      <c r="B166" s="589" t="s">
        <v>3547</v>
      </c>
      <c r="C166" s="1011"/>
      <c r="D166" s="605" t="s">
        <v>3549</v>
      </c>
      <c r="E166" s="529"/>
      <c r="F166" s="529"/>
      <c r="G166" s="529"/>
      <c r="H166" s="529"/>
      <c r="I166" s="529"/>
      <c r="J166" s="604">
        <f>6300*3</f>
        <v>18900</v>
      </c>
      <c r="K166" s="604">
        <f>6300*3</f>
        <v>18900</v>
      </c>
    </row>
    <row r="167" spans="1:11" ht="33">
      <c r="A167" s="521">
        <f t="shared" si="4"/>
        <v>34</v>
      </c>
      <c r="B167" s="589" t="s">
        <v>3540</v>
      </c>
      <c r="C167" s="1011"/>
      <c r="D167" s="605" t="s">
        <v>3549</v>
      </c>
      <c r="E167" s="529"/>
      <c r="F167" s="529"/>
      <c r="G167" s="529"/>
      <c r="H167" s="529"/>
      <c r="I167" s="529"/>
      <c r="J167" s="604">
        <f t="shared" ref="J167:K168" si="9">6300*3</f>
        <v>18900</v>
      </c>
      <c r="K167" s="604">
        <f t="shared" si="9"/>
        <v>18900</v>
      </c>
    </row>
    <row r="168" spans="1:11" ht="33">
      <c r="A168" s="521">
        <f t="shared" si="4"/>
        <v>35</v>
      </c>
      <c r="B168" s="589" t="s">
        <v>3539</v>
      </c>
      <c r="C168" s="1011"/>
      <c r="D168" s="605" t="s">
        <v>3549</v>
      </c>
      <c r="E168" s="529"/>
      <c r="F168" s="529"/>
      <c r="G168" s="529"/>
      <c r="H168" s="529"/>
      <c r="I168" s="529"/>
      <c r="J168" s="604">
        <f t="shared" si="9"/>
        <v>18900</v>
      </c>
      <c r="K168" s="604">
        <f t="shared" si="9"/>
        <v>18900</v>
      </c>
    </row>
    <row r="169" spans="1:11" ht="33">
      <c r="A169" s="521">
        <f t="shared" si="4"/>
        <v>36</v>
      </c>
      <c r="B169" s="589" t="s">
        <v>3557</v>
      </c>
      <c r="C169" s="1011"/>
      <c r="D169" s="605" t="s">
        <v>3558</v>
      </c>
      <c r="E169" s="529"/>
      <c r="F169" s="529"/>
      <c r="G169" s="529"/>
      <c r="H169" s="529"/>
      <c r="I169" s="529"/>
      <c r="J169" s="604">
        <v>6300</v>
      </c>
      <c r="K169" s="604">
        <v>6300</v>
      </c>
    </row>
    <row r="170" spans="1:11" ht="33">
      <c r="A170" s="521">
        <f t="shared" si="4"/>
        <v>37</v>
      </c>
      <c r="B170" s="589" t="s">
        <v>3559</v>
      </c>
      <c r="C170" s="1011"/>
      <c r="D170" s="605" t="s">
        <v>3560</v>
      </c>
      <c r="E170" s="529"/>
      <c r="F170" s="529"/>
      <c r="G170" s="529"/>
      <c r="H170" s="529"/>
      <c r="I170" s="529"/>
      <c r="J170" s="604">
        <v>12600</v>
      </c>
      <c r="K170" s="604">
        <v>12600</v>
      </c>
    </row>
    <row r="171" spans="1:11" ht="33">
      <c r="A171" s="521">
        <f t="shared" si="4"/>
        <v>38</v>
      </c>
      <c r="B171" s="589" t="s">
        <v>3561</v>
      </c>
      <c r="C171" s="1011"/>
      <c r="D171" s="605" t="s">
        <v>3560</v>
      </c>
      <c r="E171" s="529"/>
      <c r="F171" s="529"/>
      <c r="G171" s="529"/>
      <c r="H171" s="529"/>
      <c r="I171" s="529"/>
      <c r="J171" s="604">
        <v>12600</v>
      </c>
      <c r="K171" s="604">
        <v>12600</v>
      </c>
    </row>
    <row r="172" spans="1:11" ht="33">
      <c r="A172" s="521">
        <f t="shared" si="4"/>
        <v>39</v>
      </c>
      <c r="B172" s="589" t="s">
        <v>3540</v>
      </c>
      <c r="C172" s="1011"/>
      <c r="D172" s="605" t="s">
        <v>3560</v>
      </c>
      <c r="E172" s="529"/>
      <c r="F172" s="529"/>
      <c r="G172" s="529"/>
      <c r="H172" s="529"/>
      <c r="I172" s="529"/>
      <c r="J172" s="604">
        <v>12600</v>
      </c>
      <c r="K172" s="604">
        <v>12600</v>
      </c>
    </row>
    <row r="173" spans="1:11" ht="33">
      <c r="A173" s="521">
        <f t="shared" si="4"/>
        <v>40</v>
      </c>
      <c r="B173" s="589" t="s">
        <v>3562</v>
      </c>
      <c r="C173" s="1011"/>
      <c r="D173" s="605" t="s">
        <v>3560</v>
      </c>
      <c r="E173" s="529"/>
      <c r="F173" s="529"/>
      <c r="G173" s="529"/>
      <c r="H173" s="529"/>
      <c r="I173" s="529"/>
      <c r="J173" s="604">
        <v>12600</v>
      </c>
      <c r="K173" s="604">
        <v>12600</v>
      </c>
    </row>
    <row r="174" spans="1:11" ht="33">
      <c r="A174" s="521">
        <f t="shared" si="4"/>
        <v>41</v>
      </c>
      <c r="B174" s="589" t="s">
        <v>3563</v>
      </c>
      <c r="C174" s="1011"/>
      <c r="D174" s="605" t="s">
        <v>3560</v>
      </c>
      <c r="E174" s="529"/>
      <c r="F174" s="529"/>
      <c r="G174" s="529"/>
      <c r="H174" s="529"/>
      <c r="I174" s="529"/>
      <c r="J174" s="604">
        <v>12600</v>
      </c>
      <c r="K174" s="604">
        <v>12600</v>
      </c>
    </row>
    <row r="175" spans="1:11">
      <c r="A175" s="521">
        <f t="shared" si="4"/>
        <v>42</v>
      </c>
      <c r="B175" s="589" t="s">
        <v>3539</v>
      </c>
      <c r="C175" s="1011"/>
      <c r="D175" s="605" t="s">
        <v>3564</v>
      </c>
      <c r="E175" s="529"/>
      <c r="F175" s="529"/>
      <c r="G175" s="529"/>
      <c r="H175" s="529"/>
      <c r="I175" s="529"/>
      <c r="J175" s="604">
        <v>12600</v>
      </c>
      <c r="K175" s="604">
        <v>12600</v>
      </c>
    </row>
    <row r="176" spans="1:11">
      <c r="A176" s="521">
        <f t="shared" si="4"/>
        <v>43</v>
      </c>
      <c r="B176" s="589" t="s">
        <v>3565</v>
      </c>
      <c r="C176" s="1011"/>
      <c r="D176" s="605" t="s">
        <v>3564</v>
      </c>
      <c r="E176" s="529"/>
      <c r="F176" s="529"/>
      <c r="G176" s="529"/>
      <c r="H176" s="529"/>
      <c r="I176" s="529"/>
      <c r="J176" s="604">
        <v>22400</v>
      </c>
      <c r="K176" s="604">
        <v>22400</v>
      </c>
    </row>
    <row r="177" spans="1:11">
      <c r="A177" s="521">
        <f t="shared" si="4"/>
        <v>44</v>
      </c>
      <c r="B177" s="589" t="s">
        <v>3542</v>
      </c>
      <c r="C177" s="1011"/>
      <c r="D177" s="605" t="s">
        <v>3564</v>
      </c>
      <c r="E177" s="529"/>
      <c r="F177" s="529"/>
      <c r="G177" s="529"/>
      <c r="H177" s="529"/>
      <c r="I177" s="529"/>
      <c r="J177" s="604">
        <v>22400</v>
      </c>
      <c r="K177" s="604">
        <v>22400</v>
      </c>
    </row>
    <row r="178" spans="1:11">
      <c r="A178" s="521">
        <f t="shared" si="4"/>
        <v>45</v>
      </c>
      <c r="B178" s="589" t="s">
        <v>3528</v>
      </c>
      <c r="C178" s="1011"/>
      <c r="D178" s="605" t="s">
        <v>3564</v>
      </c>
      <c r="E178" s="529"/>
      <c r="F178" s="529"/>
      <c r="G178" s="529"/>
      <c r="H178" s="529"/>
      <c r="I178" s="529"/>
      <c r="J178" s="604">
        <f>16800*2</f>
        <v>33600</v>
      </c>
      <c r="K178" s="604">
        <f>16800*2</f>
        <v>33600</v>
      </c>
    </row>
    <row r="179" spans="1:11">
      <c r="A179" s="521">
        <f t="shared" si="4"/>
        <v>46</v>
      </c>
      <c r="B179" s="589" t="s">
        <v>3538</v>
      </c>
      <c r="C179" s="1011"/>
      <c r="D179" s="605" t="s">
        <v>3564</v>
      </c>
      <c r="E179" s="529"/>
      <c r="F179" s="529"/>
      <c r="G179" s="529"/>
      <c r="H179" s="529"/>
      <c r="I179" s="529"/>
      <c r="J179" s="604">
        <f>6300*2</f>
        <v>12600</v>
      </c>
      <c r="K179" s="604">
        <f>6300*2</f>
        <v>12600</v>
      </c>
    </row>
    <row r="180" spans="1:11">
      <c r="A180" s="521">
        <f t="shared" si="4"/>
        <v>47</v>
      </c>
      <c r="B180" s="589" t="s">
        <v>3537</v>
      </c>
      <c r="C180" s="1011"/>
      <c r="D180" s="605" t="s">
        <v>3564</v>
      </c>
      <c r="E180" s="529"/>
      <c r="F180" s="529"/>
      <c r="G180" s="529"/>
      <c r="H180" s="529"/>
      <c r="I180" s="529"/>
      <c r="J180" s="604">
        <v>12600</v>
      </c>
      <c r="K180" s="604">
        <v>12600</v>
      </c>
    </row>
    <row r="181" spans="1:11">
      <c r="A181" s="521">
        <f t="shared" si="4"/>
        <v>48</v>
      </c>
      <c r="B181" s="589" t="s">
        <v>3566</v>
      </c>
      <c r="C181" s="1011"/>
      <c r="D181" s="605" t="s">
        <v>3564</v>
      </c>
      <c r="E181" s="529"/>
      <c r="F181" s="529"/>
      <c r="G181" s="529"/>
      <c r="H181" s="529"/>
      <c r="I181" s="529"/>
      <c r="J181" s="604">
        <f>6300*2</f>
        <v>12600</v>
      </c>
      <c r="K181" s="604">
        <f>6300*2</f>
        <v>12600</v>
      </c>
    </row>
    <row r="182" spans="1:11" ht="33">
      <c r="A182" s="521">
        <f t="shared" si="4"/>
        <v>49</v>
      </c>
      <c r="B182" s="589" t="s">
        <v>3567</v>
      </c>
      <c r="C182" s="1011"/>
      <c r="D182" s="605" t="s">
        <v>3568</v>
      </c>
      <c r="E182" s="529"/>
      <c r="F182" s="529"/>
      <c r="G182" s="529"/>
      <c r="H182" s="529"/>
      <c r="I182" s="529"/>
      <c r="J182" s="604">
        <v>70000</v>
      </c>
      <c r="K182" s="604">
        <v>70000</v>
      </c>
    </row>
    <row r="183" spans="1:11" ht="33">
      <c r="A183" s="521">
        <f t="shared" si="4"/>
        <v>50</v>
      </c>
      <c r="B183" s="589" t="s">
        <v>2704</v>
      </c>
      <c r="C183" s="1011"/>
      <c r="D183" s="605" t="s">
        <v>3568</v>
      </c>
      <c r="E183" s="529"/>
      <c r="F183" s="529"/>
      <c r="G183" s="529"/>
      <c r="H183" s="529"/>
      <c r="I183" s="529"/>
      <c r="J183" s="604">
        <v>31500</v>
      </c>
      <c r="K183" s="604">
        <v>31500</v>
      </c>
    </row>
    <row r="184" spans="1:11" ht="33">
      <c r="A184" s="521">
        <f t="shared" si="4"/>
        <v>51</v>
      </c>
      <c r="B184" s="589" t="s">
        <v>3565</v>
      </c>
      <c r="C184" s="1011"/>
      <c r="D184" s="605" t="s">
        <v>3569</v>
      </c>
      <c r="E184" s="529"/>
      <c r="F184" s="529"/>
      <c r="G184" s="529"/>
      <c r="H184" s="529"/>
      <c r="I184" s="529"/>
      <c r="J184" s="604">
        <v>33600</v>
      </c>
      <c r="K184" s="604">
        <v>33600</v>
      </c>
    </row>
    <row r="185" spans="1:11" ht="33">
      <c r="A185" s="521">
        <f t="shared" si="4"/>
        <v>52</v>
      </c>
      <c r="B185" s="589" t="s">
        <v>3534</v>
      </c>
      <c r="C185" s="1011"/>
      <c r="D185" s="605" t="s">
        <v>3569</v>
      </c>
      <c r="E185" s="529"/>
      <c r="F185" s="529"/>
      <c r="G185" s="529"/>
      <c r="H185" s="529"/>
      <c r="I185" s="529"/>
      <c r="J185" s="604">
        <v>33600</v>
      </c>
      <c r="K185" s="604">
        <v>33600</v>
      </c>
    </row>
    <row r="186" spans="1:11" ht="33">
      <c r="A186" s="521">
        <f t="shared" si="4"/>
        <v>53</v>
      </c>
      <c r="B186" s="589" t="s">
        <v>3566</v>
      </c>
      <c r="C186" s="1011"/>
      <c r="D186" s="605" t="s">
        <v>3569</v>
      </c>
      <c r="E186" s="529"/>
      <c r="F186" s="529"/>
      <c r="G186" s="529"/>
      <c r="H186" s="529"/>
      <c r="I186" s="529"/>
      <c r="J186" s="604">
        <v>18900</v>
      </c>
      <c r="K186" s="604">
        <v>18900</v>
      </c>
    </row>
    <row r="187" spans="1:11">
      <c r="A187" s="521">
        <f t="shared" si="4"/>
        <v>54</v>
      </c>
      <c r="B187" s="589" t="s">
        <v>3530</v>
      </c>
      <c r="C187" s="1011"/>
      <c r="D187" s="605" t="s">
        <v>3570</v>
      </c>
      <c r="E187" s="529"/>
      <c r="F187" s="529"/>
      <c r="G187" s="529"/>
      <c r="H187" s="529"/>
      <c r="I187" s="529"/>
      <c r="J187" s="604">
        <f>16800*5</f>
        <v>84000</v>
      </c>
      <c r="K187" s="604">
        <f>16800*5</f>
        <v>84000</v>
      </c>
    </row>
    <row r="188" spans="1:11">
      <c r="A188" s="521">
        <f t="shared" si="4"/>
        <v>55</v>
      </c>
      <c r="B188" s="589" t="s">
        <v>3542</v>
      </c>
      <c r="C188" s="1011"/>
      <c r="D188" s="605" t="s">
        <v>3570</v>
      </c>
      <c r="E188" s="529"/>
      <c r="F188" s="529"/>
      <c r="G188" s="529"/>
      <c r="H188" s="529"/>
      <c r="I188" s="529"/>
      <c r="J188" s="604">
        <f>11200*5</f>
        <v>56000</v>
      </c>
      <c r="K188" s="604">
        <f>11200*5</f>
        <v>56000</v>
      </c>
    </row>
    <row r="189" spans="1:11">
      <c r="A189" s="521">
        <f t="shared" si="4"/>
        <v>56</v>
      </c>
      <c r="B189" s="589" t="s">
        <v>3551</v>
      </c>
      <c r="C189" s="1011"/>
      <c r="D189" s="605" t="s">
        <v>3570</v>
      </c>
      <c r="E189" s="529"/>
      <c r="F189" s="529"/>
      <c r="G189" s="529"/>
      <c r="H189" s="529"/>
      <c r="I189" s="529"/>
      <c r="J189" s="604">
        <f>11200*5</f>
        <v>56000</v>
      </c>
      <c r="K189" s="604">
        <f>11200*5</f>
        <v>56000</v>
      </c>
    </row>
    <row r="190" spans="1:11">
      <c r="A190" s="521">
        <f t="shared" si="4"/>
        <v>57</v>
      </c>
      <c r="B190" s="589" t="s">
        <v>3552</v>
      </c>
      <c r="C190" s="1011"/>
      <c r="D190" s="605" t="s">
        <v>3570</v>
      </c>
      <c r="E190" s="529"/>
      <c r="F190" s="529"/>
      <c r="G190" s="529"/>
      <c r="H190" s="529"/>
      <c r="I190" s="529"/>
      <c r="J190" s="604">
        <f t="shared" ref="J190:K192" si="10">6300*5</f>
        <v>31500</v>
      </c>
      <c r="K190" s="604">
        <f t="shared" si="10"/>
        <v>31500</v>
      </c>
    </row>
    <row r="191" spans="1:11">
      <c r="A191" s="521">
        <f t="shared" si="4"/>
        <v>58</v>
      </c>
      <c r="B191" s="589" t="s">
        <v>3566</v>
      </c>
      <c r="C191" s="1011"/>
      <c r="D191" s="605" t="s">
        <v>3570</v>
      </c>
      <c r="E191" s="529"/>
      <c r="F191" s="529"/>
      <c r="G191" s="529"/>
      <c r="H191" s="529"/>
      <c r="I191" s="529"/>
      <c r="J191" s="604">
        <f t="shared" si="10"/>
        <v>31500</v>
      </c>
      <c r="K191" s="604">
        <f t="shared" si="10"/>
        <v>31500</v>
      </c>
    </row>
    <row r="192" spans="1:11">
      <c r="A192" s="521">
        <f t="shared" si="4"/>
        <v>59</v>
      </c>
      <c r="B192" s="589" t="s">
        <v>3571</v>
      </c>
      <c r="C192" s="1011"/>
      <c r="D192" s="605" t="s">
        <v>3570</v>
      </c>
      <c r="E192" s="529"/>
      <c r="F192" s="529"/>
      <c r="G192" s="529"/>
      <c r="H192" s="529"/>
      <c r="I192" s="529"/>
      <c r="J192" s="604">
        <f t="shared" si="10"/>
        <v>31500</v>
      </c>
      <c r="K192" s="604">
        <f t="shared" si="10"/>
        <v>31500</v>
      </c>
    </row>
    <row r="193" spans="1:11">
      <c r="A193" s="521">
        <f t="shared" si="4"/>
        <v>60</v>
      </c>
      <c r="B193" s="589" t="s">
        <v>3567</v>
      </c>
      <c r="C193" s="1011"/>
      <c r="D193" s="605" t="s">
        <v>3570</v>
      </c>
      <c r="E193" s="529"/>
      <c r="F193" s="529"/>
      <c r="G193" s="529"/>
      <c r="H193" s="529"/>
      <c r="I193" s="529"/>
      <c r="J193" s="604">
        <f>14000*5</f>
        <v>70000</v>
      </c>
      <c r="K193" s="604">
        <f>14000*5</f>
        <v>70000</v>
      </c>
    </row>
    <row r="194" spans="1:11">
      <c r="A194" s="521">
        <f t="shared" si="4"/>
        <v>61</v>
      </c>
      <c r="B194" s="589" t="s">
        <v>2517</v>
      </c>
      <c r="C194" s="1011"/>
      <c r="D194" s="605" t="s">
        <v>3570</v>
      </c>
      <c r="E194" s="529"/>
      <c r="F194" s="529"/>
      <c r="G194" s="529"/>
      <c r="H194" s="529"/>
      <c r="I194" s="529"/>
      <c r="J194" s="604">
        <f>6300*5</f>
        <v>31500</v>
      </c>
      <c r="K194" s="604">
        <f>6300*5</f>
        <v>31500</v>
      </c>
    </row>
    <row r="195" spans="1:11" ht="33">
      <c r="A195" s="521">
        <f t="shared" si="4"/>
        <v>62</v>
      </c>
      <c r="B195" s="589" t="s">
        <v>3531</v>
      </c>
      <c r="C195" s="1011"/>
      <c r="D195" s="605" t="s">
        <v>3572</v>
      </c>
      <c r="E195" s="529"/>
      <c r="F195" s="529"/>
      <c r="G195" s="529"/>
      <c r="H195" s="529"/>
      <c r="I195" s="529"/>
      <c r="J195" s="604">
        <v>42000</v>
      </c>
      <c r="K195" s="604">
        <v>42000</v>
      </c>
    </row>
    <row r="196" spans="1:11" ht="33">
      <c r="A196" s="521">
        <f t="shared" si="4"/>
        <v>63</v>
      </c>
      <c r="B196" s="589" t="s">
        <v>3573</v>
      </c>
      <c r="C196" s="1011"/>
      <c r="D196" s="605" t="s">
        <v>3574</v>
      </c>
      <c r="E196" s="529"/>
      <c r="F196" s="529"/>
      <c r="G196" s="529"/>
      <c r="H196" s="529"/>
      <c r="I196" s="529"/>
      <c r="J196" s="604">
        <f>6300*7</f>
        <v>44100</v>
      </c>
      <c r="K196" s="604">
        <f>6300*7</f>
        <v>44100</v>
      </c>
    </row>
    <row r="197" spans="1:11" ht="33">
      <c r="A197" s="521">
        <f t="shared" si="4"/>
        <v>64</v>
      </c>
      <c r="B197" s="589" t="s">
        <v>3567</v>
      </c>
      <c r="C197" s="1011"/>
      <c r="D197" s="605" t="s">
        <v>3574</v>
      </c>
      <c r="E197" s="529"/>
      <c r="F197" s="529"/>
      <c r="G197" s="529"/>
      <c r="H197" s="529"/>
      <c r="I197" s="529"/>
      <c r="J197" s="604">
        <f>14000*7</f>
        <v>98000</v>
      </c>
      <c r="K197" s="604">
        <f>14000*7</f>
        <v>98000</v>
      </c>
    </row>
    <row r="198" spans="1:11" ht="33">
      <c r="A198" s="521">
        <f t="shared" si="4"/>
        <v>65</v>
      </c>
      <c r="B198" s="589" t="s">
        <v>3575</v>
      </c>
      <c r="C198" s="1011"/>
      <c r="D198" s="605" t="s">
        <v>3576</v>
      </c>
      <c r="E198" s="529"/>
      <c r="F198" s="529"/>
      <c r="G198" s="529"/>
      <c r="H198" s="529"/>
      <c r="I198" s="529"/>
      <c r="J198" s="604">
        <v>31500</v>
      </c>
      <c r="K198" s="604">
        <v>31500</v>
      </c>
    </row>
    <row r="199" spans="1:11" ht="33">
      <c r="A199" s="521">
        <f t="shared" si="4"/>
        <v>66</v>
      </c>
      <c r="B199" s="589" t="s">
        <v>3577</v>
      </c>
      <c r="C199" s="1011"/>
      <c r="D199" s="605" t="s">
        <v>3576</v>
      </c>
      <c r="E199" s="529"/>
      <c r="F199" s="529"/>
      <c r="G199" s="529"/>
      <c r="H199" s="529"/>
      <c r="I199" s="529"/>
      <c r="J199" s="604">
        <v>31500</v>
      </c>
      <c r="K199" s="604">
        <v>31500</v>
      </c>
    </row>
    <row r="200" spans="1:11" ht="33">
      <c r="A200" s="521">
        <f t="shared" ref="A200:A243" si="11">+A199+1</f>
        <v>67</v>
      </c>
      <c r="B200" s="589" t="s">
        <v>3578</v>
      </c>
      <c r="C200" s="1011"/>
      <c r="D200" s="605" t="s">
        <v>3576</v>
      </c>
      <c r="E200" s="529"/>
      <c r="F200" s="529"/>
      <c r="G200" s="529"/>
      <c r="H200" s="529"/>
      <c r="I200" s="529"/>
      <c r="J200" s="604">
        <v>31500</v>
      </c>
      <c r="K200" s="604">
        <v>31500</v>
      </c>
    </row>
    <row r="201" spans="1:11" ht="33">
      <c r="A201" s="521">
        <f t="shared" si="11"/>
        <v>68</v>
      </c>
      <c r="B201" s="589" t="s">
        <v>3536</v>
      </c>
      <c r="C201" s="1011"/>
      <c r="D201" s="605" t="s">
        <v>3576</v>
      </c>
      <c r="E201" s="529"/>
      <c r="F201" s="529"/>
      <c r="G201" s="529"/>
      <c r="H201" s="529"/>
      <c r="I201" s="529"/>
      <c r="J201" s="604">
        <v>31500</v>
      </c>
      <c r="K201" s="604">
        <v>31500</v>
      </c>
    </row>
    <row r="202" spans="1:11" ht="33">
      <c r="A202" s="521">
        <f t="shared" si="11"/>
        <v>69</v>
      </c>
      <c r="B202" s="589" t="s">
        <v>3530</v>
      </c>
      <c r="C202" s="1011"/>
      <c r="D202" s="605" t="s">
        <v>3579</v>
      </c>
      <c r="E202" s="529"/>
      <c r="F202" s="529"/>
      <c r="G202" s="529"/>
      <c r="H202" s="529"/>
      <c r="I202" s="529"/>
      <c r="J202" s="604">
        <f>16800*6</f>
        <v>100800</v>
      </c>
      <c r="K202" s="604">
        <f>16800*6</f>
        <v>100800</v>
      </c>
    </row>
    <row r="203" spans="1:11" ht="33">
      <c r="A203" s="521">
        <f t="shared" si="11"/>
        <v>70</v>
      </c>
      <c r="B203" s="589" t="s">
        <v>3528</v>
      </c>
      <c r="C203" s="1011"/>
      <c r="D203" s="605" t="s">
        <v>3579</v>
      </c>
      <c r="E203" s="529"/>
      <c r="F203" s="529"/>
      <c r="G203" s="529"/>
      <c r="H203" s="529"/>
      <c r="I203" s="529"/>
      <c r="J203" s="604">
        <v>100800</v>
      </c>
      <c r="K203" s="604">
        <v>100800</v>
      </c>
    </row>
    <row r="204" spans="1:11" ht="33">
      <c r="A204" s="521">
        <f t="shared" si="11"/>
        <v>71</v>
      </c>
      <c r="B204" s="589" t="s">
        <v>3531</v>
      </c>
      <c r="C204" s="1011"/>
      <c r="D204" s="605" t="s">
        <v>3579</v>
      </c>
      <c r="E204" s="529"/>
      <c r="F204" s="529"/>
      <c r="G204" s="529"/>
      <c r="H204" s="529"/>
      <c r="I204" s="529"/>
      <c r="J204" s="604">
        <v>84000</v>
      </c>
      <c r="K204" s="604">
        <v>84000</v>
      </c>
    </row>
    <row r="205" spans="1:11" ht="33">
      <c r="A205" s="521">
        <f t="shared" si="11"/>
        <v>72</v>
      </c>
      <c r="B205" s="589" t="s">
        <v>3551</v>
      </c>
      <c r="C205" s="1011"/>
      <c r="D205" s="605" t="s">
        <v>3579</v>
      </c>
      <c r="E205" s="529"/>
      <c r="F205" s="529"/>
      <c r="G205" s="529"/>
      <c r="H205" s="529"/>
      <c r="I205" s="529"/>
      <c r="J205" s="604">
        <f>67200+14300</f>
        <v>81500</v>
      </c>
      <c r="K205" s="604">
        <f>67200+14300</f>
        <v>81500</v>
      </c>
    </row>
    <row r="206" spans="1:11" ht="33">
      <c r="A206" s="521">
        <f t="shared" si="11"/>
        <v>73</v>
      </c>
      <c r="B206" s="589" t="s">
        <v>3533</v>
      </c>
      <c r="C206" s="1011"/>
      <c r="D206" s="605" t="s">
        <v>3579</v>
      </c>
      <c r="E206" s="529"/>
      <c r="F206" s="529"/>
      <c r="G206" s="529"/>
      <c r="H206" s="529"/>
      <c r="I206" s="529"/>
      <c r="J206" s="604">
        <f>8000+67200</f>
        <v>75200</v>
      </c>
      <c r="K206" s="604">
        <f>8000+67200</f>
        <v>75200</v>
      </c>
    </row>
    <row r="207" spans="1:11" ht="33">
      <c r="A207" s="521">
        <f t="shared" si="11"/>
        <v>74</v>
      </c>
      <c r="B207" s="589" t="s">
        <v>3567</v>
      </c>
      <c r="C207" s="1011"/>
      <c r="D207" s="605" t="s">
        <v>3579</v>
      </c>
      <c r="E207" s="529"/>
      <c r="F207" s="529"/>
      <c r="G207" s="529"/>
      <c r="H207" s="529"/>
      <c r="I207" s="529"/>
      <c r="J207" s="604">
        <v>73900</v>
      </c>
      <c r="K207" s="604">
        <v>73900</v>
      </c>
    </row>
    <row r="208" spans="1:11" ht="33">
      <c r="A208" s="521">
        <f t="shared" si="11"/>
        <v>75</v>
      </c>
      <c r="B208" s="589" t="s">
        <v>3536</v>
      </c>
      <c r="C208" s="1011"/>
      <c r="D208" s="605" t="s">
        <v>3579</v>
      </c>
      <c r="E208" s="529"/>
      <c r="F208" s="529"/>
      <c r="G208" s="529"/>
      <c r="H208" s="529"/>
      <c r="I208" s="529"/>
      <c r="J208" s="604">
        <v>42900</v>
      </c>
      <c r="K208" s="604">
        <v>42900</v>
      </c>
    </row>
    <row r="209" spans="1:11" ht="33">
      <c r="A209" s="521">
        <f t="shared" si="11"/>
        <v>76</v>
      </c>
      <c r="B209" s="589" t="s">
        <v>3580</v>
      </c>
      <c r="C209" s="1011"/>
      <c r="D209" s="605" t="s">
        <v>3579</v>
      </c>
      <c r="E209" s="529"/>
      <c r="F209" s="529"/>
      <c r="G209" s="529"/>
      <c r="H209" s="529"/>
      <c r="I209" s="529"/>
      <c r="J209" s="604">
        <v>43400</v>
      </c>
      <c r="K209" s="604">
        <v>43400</v>
      </c>
    </row>
    <row r="210" spans="1:11" ht="33">
      <c r="A210" s="521">
        <f t="shared" si="11"/>
        <v>77</v>
      </c>
      <c r="B210" s="589" t="s">
        <v>3571</v>
      </c>
      <c r="C210" s="1011"/>
      <c r="D210" s="605" t="s">
        <v>3579</v>
      </c>
      <c r="E210" s="529"/>
      <c r="F210" s="529"/>
      <c r="G210" s="529"/>
      <c r="H210" s="529"/>
      <c r="I210" s="529"/>
      <c r="J210" s="604">
        <v>36500</v>
      </c>
      <c r="K210" s="604">
        <v>36500</v>
      </c>
    </row>
    <row r="211" spans="1:11" ht="33">
      <c r="A211" s="521">
        <f t="shared" si="11"/>
        <v>78</v>
      </c>
      <c r="B211" s="589" t="s">
        <v>3581</v>
      </c>
      <c r="C211" s="1011"/>
      <c r="D211" s="605" t="s">
        <v>3579</v>
      </c>
      <c r="E211" s="529"/>
      <c r="F211" s="529"/>
      <c r="G211" s="529"/>
      <c r="H211" s="529"/>
      <c r="I211" s="529"/>
      <c r="J211" s="604">
        <v>35900</v>
      </c>
      <c r="K211" s="604">
        <v>35900</v>
      </c>
    </row>
    <row r="212" spans="1:11" ht="33">
      <c r="A212" s="521">
        <f t="shared" si="11"/>
        <v>79</v>
      </c>
      <c r="B212" s="589" t="s">
        <v>3582</v>
      </c>
      <c r="C212" s="1011"/>
      <c r="D212" s="605" t="s">
        <v>3579</v>
      </c>
      <c r="E212" s="529"/>
      <c r="F212" s="529"/>
      <c r="G212" s="529"/>
      <c r="H212" s="529"/>
      <c r="I212" s="529"/>
      <c r="J212" s="604">
        <v>36700</v>
      </c>
      <c r="K212" s="604">
        <v>36700</v>
      </c>
    </row>
    <row r="213" spans="1:11" ht="33">
      <c r="A213" s="521">
        <f t="shared" si="11"/>
        <v>80</v>
      </c>
      <c r="B213" s="589" t="s">
        <v>3583</v>
      </c>
      <c r="C213" s="1011"/>
      <c r="D213" s="605" t="s">
        <v>3579</v>
      </c>
      <c r="E213" s="529"/>
      <c r="F213" s="529"/>
      <c r="G213" s="529"/>
      <c r="H213" s="529"/>
      <c r="I213" s="529"/>
      <c r="J213" s="604">
        <v>35500</v>
      </c>
      <c r="K213" s="604">
        <v>35500</v>
      </c>
    </row>
    <row r="214" spans="1:11" ht="33">
      <c r="A214" s="521">
        <f t="shared" si="11"/>
        <v>81</v>
      </c>
      <c r="B214" s="589" t="s">
        <v>3584</v>
      </c>
      <c r="C214" s="1011"/>
      <c r="D214" s="605" t="s">
        <v>3579</v>
      </c>
      <c r="E214" s="529"/>
      <c r="F214" s="529"/>
      <c r="G214" s="529"/>
      <c r="H214" s="529"/>
      <c r="I214" s="529"/>
      <c r="J214" s="604">
        <v>37700</v>
      </c>
      <c r="K214" s="604">
        <v>37700</v>
      </c>
    </row>
    <row r="215" spans="1:11" ht="33">
      <c r="A215" s="521">
        <f t="shared" si="11"/>
        <v>82</v>
      </c>
      <c r="B215" s="589" t="s">
        <v>3585</v>
      </c>
      <c r="C215" s="1011"/>
      <c r="D215" s="605" t="s">
        <v>3579</v>
      </c>
      <c r="E215" s="529"/>
      <c r="F215" s="529"/>
      <c r="G215" s="529"/>
      <c r="H215" s="529"/>
      <c r="I215" s="529"/>
      <c r="J215" s="604">
        <v>36200</v>
      </c>
      <c r="K215" s="604">
        <v>36200</v>
      </c>
    </row>
    <row r="216" spans="1:11" ht="33">
      <c r="A216" s="521">
        <f t="shared" si="11"/>
        <v>83</v>
      </c>
      <c r="B216" s="589" t="s">
        <v>3586</v>
      </c>
      <c r="C216" s="1011"/>
      <c r="D216" s="605" t="s">
        <v>3579</v>
      </c>
      <c r="E216" s="529"/>
      <c r="F216" s="529"/>
      <c r="G216" s="529"/>
      <c r="H216" s="529"/>
      <c r="I216" s="529"/>
      <c r="J216" s="604">
        <v>36700</v>
      </c>
      <c r="K216" s="604">
        <v>36700</v>
      </c>
    </row>
    <row r="217" spans="1:11" ht="33">
      <c r="A217" s="521">
        <f t="shared" si="11"/>
        <v>84</v>
      </c>
      <c r="B217" s="589" t="s">
        <v>3587</v>
      </c>
      <c r="C217" s="1011"/>
      <c r="D217" s="605" t="s">
        <v>3579</v>
      </c>
      <c r="E217" s="529"/>
      <c r="F217" s="529"/>
      <c r="G217" s="529"/>
      <c r="H217" s="529"/>
      <c r="I217" s="529"/>
      <c r="J217" s="604">
        <f>31500+2500+2500+1600+1600+1600+1600+1600</f>
        <v>44500</v>
      </c>
      <c r="K217" s="604">
        <f>31500+2500+2500+1600+1600+1600+1600+1600</f>
        <v>44500</v>
      </c>
    </row>
    <row r="218" spans="1:11" ht="33">
      <c r="A218" s="521">
        <f t="shared" si="11"/>
        <v>85</v>
      </c>
      <c r="B218" s="589" t="s">
        <v>3566</v>
      </c>
      <c r="C218" s="1011"/>
      <c r="D218" s="605" t="s">
        <v>3579</v>
      </c>
      <c r="E218" s="529"/>
      <c r="F218" s="529"/>
      <c r="G218" s="529"/>
      <c r="H218" s="529"/>
      <c r="I218" s="529"/>
      <c r="J218" s="604">
        <v>52500</v>
      </c>
      <c r="K218" s="604">
        <v>52500</v>
      </c>
    </row>
    <row r="219" spans="1:11" ht="33">
      <c r="A219" s="521">
        <f t="shared" si="11"/>
        <v>86</v>
      </c>
      <c r="B219" s="589" t="s">
        <v>3577</v>
      </c>
      <c r="C219" s="1011"/>
      <c r="D219" s="605" t="s">
        <v>3579</v>
      </c>
      <c r="E219" s="529"/>
      <c r="F219" s="529"/>
      <c r="G219" s="529"/>
      <c r="H219" s="529"/>
      <c r="I219" s="529"/>
      <c r="J219" s="604">
        <v>42900</v>
      </c>
      <c r="K219" s="604">
        <v>42900</v>
      </c>
    </row>
    <row r="220" spans="1:11" ht="49.5">
      <c r="A220" s="521">
        <f t="shared" si="11"/>
        <v>87</v>
      </c>
      <c r="B220" s="575" t="s">
        <v>3588</v>
      </c>
      <c r="C220" s="1011"/>
      <c r="D220" s="532" t="s">
        <v>3589</v>
      </c>
      <c r="E220" s="529"/>
      <c r="F220" s="529"/>
      <c r="G220" s="529"/>
      <c r="H220" s="529"/>
      <c r="I220" s="529"/>
      <c r="J220" s="576">
        <v>68796</v>
      </c>
      <c r="K220" s="576">
        <v>68796</v>
      </c>
    </row>
    <row r="221" spans="1:11" ht="33">
      <c r="A221" s="521">
        <f t="shared" si="11"/>
        <v>88</v>
      </c>
      <c r="B221" s="575" t="s">
        <v>3590</v>
      </c>
      <c r="C221" s="1011"/>
      <c r="D221" s="605" t="s">
        <v>3591</v>
      </c>
      <c r="E221" s="529"/>
      <c r="F221" s="529"/>
      <c r="G221" s="529"/>
      <c r="H221" s="529"/>
      <c r="I221" s="529"/>
      <c r="J221" s="576">
        <v>50400</v>
      </c>
      <c r="K221" s="576">
        <v>50400</v>
      </c>
    </row>
    <row r="222" spans="1:11" ht="33">
      <c r="A222" s="521">
        <f t="shared" si="11"/>
        <v>89</v>
      </c>
      <c r="B222" s="575" t="s">
        <v>3592</v>
      </c>
      <c r="C222" s="1011"/>
      <c r="D222" s="605" t="s">
        <v>3591</v>
      </c>
      <c r="E222" s="529"/>
      <c r="F222" s="529"/>
      <c r="G222" s="529"/>
      <c r="H222" s="529"/>
      <c r="I222" s="529"/>
      <c r="J222" s="576">
        <v>50400</v>
      </c>
      <c r="K222" s="576">
        <v>50400</v>
      </c>
    </row>
    <row r="223" spans="1:11" ht="33">
      <c r="A223" s="521">
        <f t="shared" si="11"/>
        <v>90</v>
      </c>
      <c r="B223" s="606" t="s">
        <v>3593</v>
      </c>
      <c r="C223" s="1011"/>
      <c r="D223" s="605" t="s">
        <v>3591</v>
      </c>
      <c r="E223" s="529"/>
      <c r="F223" s="529"/>
      <c r="G223" s="529"/>
      <c r="H223" s="529"/>
      <c r="I223" s="529"/>
      <c r="J223" s="576">
        <v>50400</v>
      </c>
      <c r="K223" s="576">
        <v>50400</v>
      </c>
    </row>
    <row r="224" spans="1:11" ht="33">
      <c r="A224" s="521">
        <f t="shared" si="11"/>
        <v>91</v>
      </c>
      <c r="B224" s="589" t="s">
        <v>3530</v>
      </c>
      <c r="C224" s="1011"/>
      <c r="D224" s="605" t="s">
        <v>3569</v>
      </c>
      <c r="E224" s="529"/>
      <c r="F224" s="529"/>
      <c r="G224" s="529"/>
      <c r="H224" s="529"/>
      <c r="I224" s="529"/>
      <c r="J224" s="604">
        <v>50400</v>
      </c>
      <c r="K224" s="604">
        <v>50400</v>
      </c>
    </row>
    <row r="225" spans="1:11" ht="33">
      <c r="A225" s="521">
        <f t="shared" si="11"/>
        <v>92</v>
      </c>
      <c r="B225" s="589" t="s">
        <v>3528</v>
      </c>
      <c r="C225" s="1011"/>
      <c r="D225" s="605" t="s">
        <v>3569</v>
      </c>
      <c r="E225" s="529"/>
      <c r="F225" s="529"/>
      <c r="G225" s="529"/>
      <c r="H225" s="529"/>
      <c r="I225" s="529"/>
      <c r="J225" s="604">
        <v>50400</v>
      </c>
      <c r="K225" s="604">
        <v>50400</v>
      </c>
    </row>
    <row r="226" spans="1:11" ht="33">
      <c r="A226" s="521">
        <f t="shared" si="11"/>
        <v>93</v>
      </c>
      <c r="B226" s="589" t="s">
        <v>3539</v>
      </c>
      <c r="C226" s="1011"/>
      <c r="D226" s="605" t="s">
        <v>3569</v>
      </c>
      <c r="E226" s="529"/>
      <c r="F226" s="529"/>
      <c r="G226" s="529"/>
      <c r="H226" s="529"/>
      <c r="I226" s="529"/>
      <c r="J226" s="604">
        <v>18900</v>
      </c>
      <c r="K226" s="604">
        <v>18900</v>
      </c>
    </row>
    <row r="227" spans="1:11" ht="33">
      <c r="A227" s="521">
        <f t="shared" si="11"/>
        <v>94</v>
      </c>
      <c r="B227" s="589" t="s">
        <v>3538</v>
      </c>
      <c r="C227" s="1011"/>
      <c r="D227" s="605" t="s">
        <v>3569</v>
      </c>
      <c r="E227" s="529"/>
      <c r="F227" s="529"/>
      <c r="G227" s="529"/>
      <c r="H227" s="529"/>
      <c r="I227" s="529"/>
      <c r="J227" s="604">
        <v>18900</v>
      </c>
      <c r="K227" s="604">
        <v>18900</v>
      </c>
    </row>
    <row r="228" spans="1:11" ht="33">
      <c r="A228" s="521">
        <f t="shared" si="11"/>
        <v>95</v>
      </c>
      <c r="B228" s="589" t="s">
        <v>3551</v>
      </c>
      <c r="C228" s="1011"/>
      <c r="D228" s="605" t="s">
        <v>3569</v>
      </c>
      <c r="E228" s="529"/>
      <c r="F228" s="529"/>
      <c r="G228" s="529"/>
      <c r="H228" s="529"/>
      <c r="I228" s="529"/>
      <c r="J228" s="604">
        <v>33600</v>
      </c>
      <c r="K228" s="604">
        <v>33600</v>
      </c>
    </row>
    <row r="229" spans="1:11" ht="66">
      <c r="A229" s="521">
        <f t="shared" si="11"/>
        <v>96</v>
      </c>
      <c r="B229" s="529" t="s">
        <v>3594</v>
      </c>
      <c r="C229" s="1011"/>
      <c r="D229" s="532" t="s">
        <v>3595</v>
      </c>
      <c r="E229" s="529"/>
      <c r="F229" s="529"/>
      <c r="G229" s="529"/>
      <c r="H229" s="529"/>
      <c r="I229" s="529"/>
      <c r="J229" s="607">
        <v>130806</v>
      </c>
      <c r="K229" s="607">
        <v>130806</v>
      </c>
    </row>
    <row r="230" spans="1:11" ht="66">
      <c r="A230" s="521">
        <f t="shared" si="11"/>
        <v>97</v>
      </c>
      <c r="B230" s="529" t="s">
        <v>3596</v>
      </c>
      <c r="C230" s="1011"/>
      <c r="D230" s="532" t="s">
        <v>3595</v>
      </c>
      <c r="E230" s="529"/>
      <c r="F230" s="529"/>
      <c r="G230" s="529"/>
      <c r="H230" s="529"/>
      <c r="I230" s="529"/>
      <c r="J230" s="607">
        <v>93800</v>
      </c>
      <c r="K230" s="607">
        <v>93800</v>
      </c>
    </row>
    <row r="231" spans="1:11" ht="66">
      <c r="A231" s="521">
        <f t="shared" si="11"/>
        <v>98</v>
      </c>
      <c r="B231" s="529" t="s">
        <v>3597</v>
      </c>
      <c r="C231" s="1011"/>
      <c r="D231" s="532" t="s">
        <v>3595</v>
      </c>
      <c r="E231" s="529"/>
      <c r="F231" s="529"/>
      <c r="G231" s="529"/>
      <c r="H231" s="529"/>
      <c r="I231" s="529"/>
      <c r="J231" s="607">
        <v>93400</v>
      </c>
      <c r="K231" s="607">
        <v>93400</v>
      </c>
    </row>
    <row r="232" spans="1:11" ht="66">
      <c r="A232" s="521">
        <f t="shared" si="11"/>
        <v>99</v>
      </c>
      <c r="B232" s="529" t="s">
        <v>3598</v>
      </c>
      <c r="C232" s="1011"/>
      <c r="D232" s="532" t="s">
        <v>3595</v>
      </c>
      <c r="E232" s="529"/>
      <c r="F232" s="529"/>
      <c r="G232" s="529"/>
      <c r="H232" s="529"/>
      <c r="I232" s="529"/>
      <c r="J232" s="607">
        <v>93400</v>
      </c>
      <c r="K232" s="607">
        <v>93400</v>
      </c>
    </row>
    <row r="233" spans="1:11" ht="66">
      <c r="A233" s="521">
        <f t="shared" si="11"/>
        <v>100</v>
      </c>
      <c r="B233" s="529" t="s">
        <v>3599</v>
      </c>
      <c r="C233" s="1011"/>
      <c r="D233" s="532" t="s">
        <v>3595</v>
      </c>
      <c r="E233" s="529"/>
      <c r="F233" s="529"/>
      <c r="G233" s="529"/>
      <c r="H233" s="529"/>
      <c r="I233" s="529"/>
      <c r="J233" s="607">
        <v>78670</v>
      </c>
      <c r="K233" s="607">
        <v>78670</v>
      </c>
    </row>
    <row r="234" spans="1:11" ht="66">
      <c r="A234" s="521">
        <f t="shared" si="11"/>
        <v>101</v>
      </c>
      <c r="B234" s="529" t="s">
        <v>3600</v>
      </c>
      <c r="C234" s="1011"/>
      <c r="D234" s="532" t="s">
        <v>3595</v>
      </c>
      <c r="E234" s="529"/>
      <c r="F234" s="529"/>
      <c r="G234" s="529"/>
      <c r="H234" s="529"/>
      <c r="I234" s="529"/>
      <c r="J234" s="607">
        <v>75170</v>
      </c>
      <c r="K234" s="607">
        <v>75170</v>
      </c>
    </row>
    <row r="235" spans="1:11" ht="66">
      <c r="A235" s="521">
        <f t="shared" si="11"/>
        <v>102</v>
      </c>
      <c r="B235" s="529" t="s">
        <v>3601</v>
      </c>
      <c r="C235" s="1011"/>
      <c r="D235" s="532" t="s">
        <v>3595</v>
      </c>
      <c r="E235" s="529"/>
      <c r="F235" s="529"/>
      <c r="G235" s="529"/>
      <c r="H235" s="529"/>
      <c r="I235" s="529"/>
      <c r="J235" s="607">
        <v>75170</v>
      </c>
      <c r="K235" s="607">
        <v>75170</v>
      </c>
    </row>
    <row r="236" spans="1:11" ht="66">
      <c r="A236" s="521">
        <f t="shared" si="11"/>
        <v>103</v>
      </c>
      <c r="B236" s="529" t="s">
        <v>3602</v>
      </c>
      <c r="C236" s="1011"/>
      <c r="D236" s="532" t="s">
        <v>3595</v>
      </c>
      <c r="E236" s="529"/>
      <c r="F236" s="529"/>
      <c r="G236" s="529"/>
      <c r="H236" s="529"/>
      <c r="I236" s="529"/>
      <c r="J236" s="607">
        <v>59900</v>
      </c>
      <c r="K236" s="607">
        <v>59900</v>
      </c>
    </row>
    <row r="237" spans="1:11" ht="66">
      <c r="A237" s="521">
        <f t="shared" si="11"/>
        <v>104</v>
      </c>
      <c r="B237" s="529" t="s">
        <v>3603</v>
      </c>
      <c r="C237" s="1011"/>
      <c r="D237" s="532" t="s">
        <v>3595</v>
      </c>
      <c r="E237" s="529"/>
      <c r="F237" s="529"/>
      <c r="G237" s="529"/>
      <c r="H237" s="529"/>
      <c r="I237" s="529"/>
      <c r="J237" s="607">
        <v>59500</v>
      </c>
      <c r="K237" s="607">
        <v>59500</v>
      </c>
    </row>
    <row r="238" spans="1:11" ht="66">
      <c r="A238" s="521">
        <f t="shared" si="11"/>
        <v>105</v>
      </c>
      <c r="B238" s="529" t="s">
        <v>3604</v>
      </c>
      <c r="C238" s="1011"/>
      <c r="D238" s="532" t="s">
        <v>3595</v>
      </c>
      <c r="E238" s="529"/>
      <c r="F238" s="529"/>
      <c r="G238" s="529"/>
      <c r="H238" s="529"/>
      <c r="I238" s="529"/>
      <c r="J238" s="607">
        <v>59100</v>
      </c>
      <c r="K238" s="607">
        <v>59100</v>
      </c>
    </row>
    <row r="239" spans="1:11" ht="66">
      <c r="A239" s="521">
        <f t="shared" si="11"/>
        <v>106</v>
      </c>
      <c r="B239" s="529" t="s">
        <v>3605</v>
      </c>
      <c r="C239" s="1011"/>
      <c r="D239" s="532" t="s">
        <v>3595</v>
      </c>
      <c r="E239" s="529"/>
      <c r="F239" s="529"/>
      <c r="G239" s="529"/>
      <c r="H239" s="529"/>
      <c r="I239" s="529"/>
      <c r="J239" s="607">
        <v>59100</v>
      </c>
      <c r="K239" s="607">
        <v>59100</v>
      </c>
    </row>
    <row r="240" spans="1:11" ht="66">
      <c r="A240" s="521">
        <f t="shared" si="11"/>
        <v>107</v>
      </c>
      <c r="B240" s="529" t="s">
        <v>3606</v>
      </c>
      <c r="C240" s="1011"/>
      <c r="D240" s="532" t="s">
        <v>3595</v>
      </c>
      <c r="E240" s="529"/>
      <c r="F240" s="529"/>
      <c r="G240" s="529"/>
      <c r="H240" s="529"/>
      <c r="I240" s="529"/>
      <c r="J240" s="607">
        <v>59100</v>
      </c>
      <c r="K240" s="607">
        <v>59100</v>
      </c>
    </row>
    <row r="241" spans="1:11" ht="66">
      <c r="A241" s="521">
        <f t="shared" si="11"/>
        <v>108</v>
      </c>
      <c r="B241" s="529" t="s">
        <v>3607</v>
      </c>
      <c r="C241" s="1011"/>
      <c r="D241" s="532" t="s">
        <v>3595</v>
      </c>
      <c r="E241" s="529"/>
      <c r="F241" s="529"/>
      <c r="G241" s="529"/>
      <c r="H241" s="529"/>
      <c r="I241" s="529"/>
      <c r="J241" s="607">
        <v>54470</v>
      </c>
      <c r="K241" s="607">
        <v>54470</v>
      </c>
    </row>
    <row r="242" spans="1:11" ht="66">
      <c r="A242" s="521">
        <f t="shared" si="11"/>
        <v>109</v>
      </c>
      <c r="B242" s="529" t="s">
        <v>3608</v>
      </c>
      <c r="C242" s="1011"/>
      <c r="D242" s="532" t="s">
        <v>3595</v>
      </c>
      <c r="E242" s="529"/>
      <c r="F242" s="529"/>
      <c r="G242" s="529"/>
      <c r="H242" s="529"/>
      <c r="I242" s="529"/>
      <c r="J242" s="607">
        <v>50700</v>
      </c>
      <c r="K242" s="607">
        <v>50700</v>
      </c>
    </row>
    <row r="243" spans="1:11" ht="66">
      <c r="A243" s="521">
        <f t="shared" si="11"/>
        <v>110</v>
      </c>
      <c r="B243" s="529" t="s">
        <v>3609</v>
      </c>
      <c r="C243" s="1011"/>
      <c r="D243" s="532" t="s">
        <v>3595</v>
      </c>
      <c r="E243" s="529"/>
      <c r="F243" s="529"/>
      <c r="G243" s="529"/>
      <c r="H243" s="529"/>
      <c r="I243" s="529"/>
      <c r="J243" s="607">
        <v>44600</v>
      </c>
      <c r="K243" s="607">
        <v>44600</v>
      </c>
    </row>
    <row r="244" spans="1:11">
      <c r="A244" s="529"/>
      <c r="B244" s="608"/>
      <c r="C244" s="609"/>
      <c r="D244" s="610"/>
      <c r="E244" s="521"/>
      <c r="G244" s="521"/>
      <c r="K244" s="611"/>
    </row>
    <row r="245" spans="1:11">
      <c r="A245" s="529"/>
      <c r="B245" s="612" t="s">
        <v>3610</v>
      </c>
      <c r="C245" s="529"/>
      <c r="D245" s="613"/>
      <c r="E245" s="521"/>
      <c r="G245" s="521"/>
      <c r="H245" s="614">
        <f t="shared" ref="H245:J245" si="12">SUM(H134:H244)</f>
        <v>0</v>
      </c>
      <c r="I245" s="614">
        <f t="shared" si="12"/>
        <v>0</v>
      </c>
      <c r="J245" s="614">
        <f t="shared" si="12"/>
        <v>4983682</v>
      </c>
      <c r="K245" s="614">
        <f>SUM(K134:K244)</f>
        <v>4983682</v>
      </c>
    </row>
    <row r="246" spans="1:11">
      <c r="K246" s="523"/>
    </row>
    <row r="248" spans="1:11" ht="17.25" thickBot="1">
      <c r="B248" s="615" t="s">
        <v>309</v>
      </c>
      <c r="C248" s="616"/>
      <c r="D248" s="617"/>
      <c r="E248" s="618"/>
      <c r="F248" s="616"/>
      <c r="G248" s="617"/>
      <c r="H248" s="619">
        <f t="shared" ref="H248:I248" si="13">+H245+H129</f>
        <v>16297418.199999999</v>
      </c>
      <c r="I248" s="619">
        <f t="shared" si="13"/>
        <v>7853073.9000000004</v>
      </c>
      <c r="J248" s="619">
        <f>+J245+J129</f>
        <v>43746801.490000002</v>
      </c>
      <c r="K248" s="619">
        <f>+K245+K129</f>
        <v>52191145.790000007</v>
      </c>
    </row>
    <row r="249" spans="1:11" ht="17.25" thickTop="1"/>
    <row r="252" spans="1:11">
      <c r="F252" s="1103"/>
      <c r="G252" s="1104"/>
      <c r="H252" s="1104"/>
      <c r="I252" s="1104"/>
      <c r="J252" s="1104"/>
      <c r="K252" s="1104"/>
    </row>
    <row r="253" spans="1:11">
      <c r="F253" s="1105" t="s">
        <v>335</v>
      </c>
      <c r="G253" s="1104"/>
      <c r="H253" s="1104"/>
      <c r="I253" s="1104"/>
      <c r="J253" s="1104"/>
      <c r="K253" s="1104"/>
    </row>
    <row r="254" spans="1:11">
      <c r="F254" s="1105"/>
      <c r="G254" s="1106"/>
      <c r="H254" s="1106"/>
      <c r="I254" s="1106"/>
      <c r="J254" s="1104"/>
      <c r="K254" s="1104"/>
    </row>
    <row r="255" spans="1:11">
      <c r="F255" s="1105" t="s">
        <v>4800</v>
      </c>
      <c r="G255" s="1104"/>
      <c r="H255" s="1104"/>
      <c r="I255" s="1104"/>
      <c r="J255" s="1104"/>
      <c r="K255" s="1104"/>
    </row>
    <row r="256" spans="1:11" ht="17.25" thickBot="1">
      <c r="F256" s="88"/>
      <c r="G256" s="1104"/>
      <c r="H256" s="1104"/>
      <c r="I256" s="1104"/>
      <c r="J256" s="1104"/>
      <c r="K256" s="1104"/>
    </row>
    <row r="257" spans="6:11" ht="17.25" thickBot="1">
      <c r="F257" s="1358" t="s">
        <v>336</v>
      </c>
      <c r="G257" s="1360" t="s">
        <v>337</v>
      </c>
      <c r="H257" s="1361"/>
      <c r="I257" s="1361"/>
      <c r="J257" s="1362"/>
      <c r="K257" s="1363" t="s">
        <v>338</v>
      </c>
    </row>
    <row r="258" spans="6:11" ht="17.25" thickBot="1">
      <c r="F258" s="1359"/>
      <c r="G258" s="1107" t="s">
        <v>339</v>
      </c>
      <c r="H258" s="1107" t="s">
        <v>340</v>
      </c>
      <c r="I258" s="1107" t="s">
        <v>341</v>
      </c>
      <c r="J258" s="1107" t="s">
        <v>342</v>
      </c>
      <c r="K258" s="1364"/>
    </row>
    <row r="259" spans="6:11" ht="30.75" thickBot="1">
      <c r="F259" s="1108" t="s">
        <v>343</v>
      </c>
      <c r="G259" s="1109">
        <v>10960942.300000001</v>
      </c>
      <c r="H259" s="90">
        <v>0</v>
      </c>
      <c r="I259" s="90">
        <v>0</v>
      </c>
      <c r="J259" s="90">
        <v>0</v>
      </c>
      <c r="K259" s="90">
        <f>SUM(G259:J259)</f>
        <v>10960942.300000001</v>
      </c>
    </row>
    <row r="260" spans="6:11" ht="45.75" thickBot="1">
      <c r="F260" s="92" t="s">
        <v>344</v>
      </c>
      <c r="G260" s="93">
        <v>26996770.100000001</v>
      </c>
      <c r="H260" s="93">
        <v>5323701.3899999997</v>
      </c>
      <c r="I260" s="93">
        <v>2841050</v>
      </c>
      <c r="J260" s="93">
        <v>1085000</v>
      </c>
      <c r="K260" s="90">
        <f>SUM(G260:J260)</f>
        <v>36246521.490000002</v>
      </c>
    </row>
    <row r="261" spans="6:11" ht="60.75" thickBot="1">
      <c r="F261" s="92" t="s">
        <v>345</v>
      </c>
      <c r="G261" s="93">
        <v>0</v>
      </c>
      <c r="H261" s="93">
        <v>0</v>
      </c>
      <c r="I261" s="93">
        <v>0</v>
      </c>
      <c r="J261" s="93">
        <v>0</v>
      </c>
      <c r="K261" s="90">
        <f t="shared" ref="K261:K262" si="14">SUM(G261:J261)</f>
        <v>0</v>
      </c>
    </row>
    <row r="262" spans="6:11" ht="30.75" thickBot="1">
      <c r="F262" s="92" t="s">
        <v>346</v>
      </c>
      <c r="G262" s="93">
        <v>4983682</v>
      </c>
      <c r="H262" s="93">
        <v>0</v>
      </c>
      <c r="I262" s="93">
        <v>0</v>
      </c>
      <c r="J262" s="93">
        <v>0</v>
      </c>
      <c r="K262" s="90">
        <f t="shared" si="14"/>
        <v>4983682</v>
      </c>
    </row>
    <row r="263" spans="6:11" ht="29.25" thickBot="1">
      <c r="F263" s="94" t="s">
        <v>347</v>
      </c>
      <c r="G263" s="93">
        <f>SUM(G260:G262)</f>
        <v>31980452.100000001</v>
      </c>
      <c r="H263" s="93">
        <f>+H260</f>
        <v>5323701.3899999997</v>
      </c>
      <c r="I263" s="93">
        <f t="shared" ref="I263:J263" si="15">SUM(I260:I262)</f>
        <v>2841050</v>
      </c>
      <c r="J263" s="93">
        <f t="shared" si="15"/>
        <v>1085000</v>
      </c>
      <c r="K263" s="90">
        <f>SUM(G263:J263)</f>
        <v>41230203.490000002</v>
      </c>
    </row>
    <row r="264" spans="6:11" ht="17.25" thickBot="1">
      <c r="F264" s="91" t="s">
        <v>348</v>
      </c>
      <c r="G264" s="90">
        <f>G263+G259</f>
        <v>42941394.400000006</v>
      </c>
      <c r="H264" s="90">
        <f t="shared" ref="H264:J264" si="16">H263+H259</f>
        <v>5323701.3899999997</v>
      </c>
      <c r="I264" s="90">
        <f t="shared" si="16"/>
        <v>2841050</v>
      </c>
      <c r="J264" s="90">
        <f t="shared" si="16"/>
        <v>1085000</v>
      </c>
      <c r="K264" s="90">
        <f>SUM(G264:J264)</f>
        <v>52191145.790000007</v>
      </c>
    </row>
    <row r="265" spans="6:11" ht="17.25" thickBot="1">
      <c r="F265" s="91" t="s">
        <v>349</v>
      </c>
      <c r="G265" s="1110">
        <v>0.8</v>
      </c>
      <c r="H265" s="1110">
        <v>0.11</v>
      </c>
      <c r="I265" s="1110">
        <v>6.5000000000000002E-2</v>
      </c>
      <c r="J265" s="1110">
        <v>2.5000000000000001E-2</v>
      </c>
      <c r="K265" s="1111">
        <v>1</v>
      </c>
    </row>
  </sheetData>
  <mergeCells count="11">
    <mergeCell ref="F257:F258"/>
    <mergeCell ref="G257:J257"/>
    <mergeCell ref="K257:K258"/>
    <mergeCell ref="B132:E132"/>
    <mergeCell ref="G1:G2"/>
    <mergeCell ref="F1:F2"/>
    <mergeCell ref="A1:A2"/>
    <mergeCell ref="B1:B2"/>
    <mergeCell ref="C1:C2"/>
    <mergeCell ref="D1:D2"/>
    <mergeCell ref="E1: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L176"/>
  <sheetViews>
    <sheetView topLeftCell="F159" workbookViewId="0">
      <selection activeCell="J159" sqref="J159"/>
    </sheetView>
  </sheetViews>
  <sheetFormatPr defaultColWidth="8.5703125" defaultRowHeight="15"/>
  <cols>
    <col min="1" max="1" width="1.28515625" style="343" customWidth="1"/>
    <col min="2" max="2" width="37" style="1233" customWidth="1"/>
    <col min="3" max="3" width="13.5703125" style="343" customWidth="1"/>
    <col min="4" max="4" width="33.7109375" style="343" customWidth="1"/>
    <col min="5" max="5" width="10.42578125" style="343" bestFit="1" customWidth="1"/>
    <col min="6" max="6" width="13.140625" style="343" customWidth="1"/>
    <col min="7" max="7" width="61.28515625" style="343" customWidth="1"/>
    <col min="8" max="8" width="21.5703125" style="343" customWidth="1"/>
    <col min="9" max="10" width="20.42578125" style="343" customWidth="1"/>
    <col min="11" max="11" width="25.42578125" style="343" customWidth="1"/>
    <col min="12" max="12" width="18.140625" style="343" customWidth="1"/>
    <col min="13" max="16384" width="8.5703125" style="343"/>
  </cols>
  <sheetData>
    <row r="1" spans="1:11" ht="15.75">
      <c r="A1" s="1054" t="s">
        <v>310</v>
      </c>
    </row>
    <row r="2" spans="1:11" ht="15.75">
      <c r="A2" s="1054"/>
    </row>
    <row r="3" spans="1:11" ht="15.75">
      <c r="A3" s="1055" t="s">
        <v>4747</v>
      </c>
    </row>
    <row r="4" spans="1:11" ht="15.75">
      <c r="A4" s="1055"/>
    </row>
    <row r="5" spans="1:11" ht="15.75">
      <c r="A5" s="1055" t="s">
        <v>4748</v>
      </c>
      <c r="B5" s="1234"/>
      <c r="C5" s="1056"/>
      <c r="D5" s="1056"/>
    </row>
    <row r="6" spans="1:11" ht="15.75">
      <c r="A6" s="1055"/>
      <c r="B6" s="1234"/>
      <c r="C6" s="1056"/>
      <c r="D6" s="1056"/>
      <c r="E6" s="1056"/>
      <c r="F6" s="1056"/>
      <c r="G6" s="1056"/>
      <c r="H6" s="1056"/>
    </row>
    <row r="7" spans="1:11" ht="15.75">
      <c r="A7" s="1055" t="s">
        <v>311</v>
      </c>
    </row>
    <row r="9" spans="1:11" ht="63">
      <c r="A9" s="1397" t="s">
        <v>0</v>
      </c>
      <c r="B9" s="1397" t="s">
        <v>312</v>
      </c>
      <c r="C9" s="1397" t="s">
        <v>313</v>
      </c>
      <c r="D9" s="1397" t="s">
        <v>314</v>
      </c>
      <c r="E9" s="1397" t="s">
        <v>315</v>
      </c>
      <c r="F9" s="1397" t="s">
        <v>316</v>
      </c>
      <c r="G9" s="1398" t="s">
        <v>2</v>
      </c>
      <c r="H9" s="1057" t="s">
        <v>317</v>
      </c>
      <c r="I9" s="1057" t="s">
        <v>318</v>
      </c>
      <c r="J9" s="1057" t="s">
        <v>319</v>
      </c>
      <c r="K9" s="1057" t="s">
        <v>187</v>
      </c>
    </row>
    <row r="10" spans="1:11" ht="15.75">
      <c r="A10" s="1397"/>
      <c r="B10" s="1397"/>
      <c r="C10" s="1397"/>
      <c r="D10" s="1397"/>
      <c r="E10" s="1397"/>
      <c r="F10" s="1397"/>
      <c r="G10" s="1398"/>
      <c r="H10" s="1057" t="s">
        <v>3</v>
      </c>
      <c r="I10" s="1057" t="s">
        <v>4</v>
      </c>
      <c r="J10" s="1057" t="s">
        <v>320</v>
      </c>
      <c r="K10" s="1057" t="s">
        <v>321</v>
      </c>
    </row>
    <row r="11" spans="1:11" s="333" customFormat="1" ht="15.75">
      <c r="A11" s="344" t="s">
        <v>322</v>
      </c>
      <c r="B11" s="1235" t="s">
        <v>323</v>
      </c>
      <c r="C11" s="334"/>
      <c r="D11" s="334"/>
      <c r="E11" s="334"/>
      <c r="F11" s="334"/>
      <c r="G11" s="334"/>
      <c r="H11" s="334"/>
      <c r="I11" s="334"/>
      <c r="J11" s="334"/>
      <c r="K11" s="334"/>
    </row>
    <row r="12" spans="1:11" s="346" customFormat="1">
      <c r="A12" s="345">
        <v>1</v>
      </c>
      <c r="B12" s="1058" t="s">
        <v>794</v>
      </c>
      <c r="C12" s="345" t="s">
        <v>795</v>
      </c>
      <c r="D12" s="345" t="s">
        <v>796</v>
      </c>
      <c r="E12" s="1059" t="s">
        <v>797</v>
      </c>
      <c r="F12" s="1060">
        <v>44284</v>
      </c>
      <c r="G12" s="345" t="s">
        <v>798</v>
      </c>
      <c r="H12" s="1061">
        <v>679090</v>
      </c>
      <c r="I12" s="1061">
        <v>0</v>
      </c>
      <c r="J12" s="1061">
        <v>0</v>
      </c>
      <c r="K12" s="1062">
        <f t="shared" ref="K12:K67" si="0">H12-I12+J12</f>
        <v>679090</v>
      </c>
    </row>
    <row r="13" spans="1:11" s="346" customFormat="1">
      <c r="A13" s="345"/>
      <c r="B13" s="1058"/>
      <c r="C13" s="345"/>
      <c r="D13" s="345"/>
      <c r="E13" s="1059"/>
      <c r="F13" s="1060"/>
      <c r="G13" s="345"/>
      <c r="H13" s="1061"/>
      <c r="I13" s="1061"/>
      <c r="J13" s="1061"/>
      <c r="K13" s="1062"/>
    </row>
    <row r="14" spans="1:11" s="346" customFormat="1">
      <c r="A14" s="345">
        <v>2</v>
      </c>
      <c r="B14" s="1058" t="s">
        <v>799</v>
      </c>
      <c r="C14" s="345" t="s">
        <v>800</v>
      </c>
      <c r="D14" s="345" t="s">
        <v>658</v>
      </c>
      <c r="E14" s="1063">
        <v>37770</v>
      </c>
      <c r="F14" s="1060">
        <v>44732</v>
      </c>
      <c r="G14" s="345" t="s">
        <v>801</v>
      </c>
      <c r="H14" s="1061">
        <v>1167100</v>
      </c>
      <c r="I14" s="1061">
        <v>0</v>
      </c>
      <c r="J14" s="1061">
        <v>0</v>
      </c>
      <c r="K14" s="1062">
        <f t="shared" si="0"/>
        <v>1167100</v>
      </c>
    </row>
    <row r="15" spans="1:11" s="346" customFormat="1">
      <c r="A15" s="345">
        <v>3</v>
      </c>
      <c r="B15" s="1058" t="s">
        <v>802</v>
      </c>
      <c r="C15" s="345" t="s">
        <v>800</v>
      </c>
      <c r="D15" s="345" t="s">
        <v>803</v>
      </c>
      <c r="E15" s="1059" t="s">
        <v>804</v>
      </c>
      <c r="F15" s="1060">
        <v>44544</v>
      </c>
      <c r="G15" s="345" t="s">
        <v>805</v>
      </c>
      <c r="H15" s="1061">
        <v>44224.15</v>
      </c>
      <c r="I15" s="1061"/>
      <c r="J15" s="1061">
        <v>0</v>
      </c>
      <c r="K15" s="1062">
        <f t="shared" si="0"/>
        <v>44224.15</v>
      </c>
    </row>
    <row r="16" spans="1:11" s="346" customFormat="1">
      <c r="A16" s="345">
        <v>4</v>
      </c>
      <c r="B16" s="1058" t="s">
        <v>806</v>
      </c>
      <c r="C16" s="345" t="s">
        <v>800</v>
      </c>
      <c r="D16" s="345" t="s">
        <v>807</v>
      </c>
      <c r="E16" s="1063">
        <v>37771</v>
      </c>
      <c r="F16" s="1064">
        <v>44721</v>
      </c>
      <c r="G16" s="345" t="s">
        <v>4749</v>
      </c>
      <c r="H16" s="1061">
        <v>9086.2000000000116</v>
      </c>
      <c r="I16" s="1061"/>
      <c r="J16" s="1061">
        <v>0</v>
      </c>
      <c r="K16" s="1062">
        <f t="shared" si="0"/>
        <v>9086.2000000000116</v>
      </c>
    </row>
    <row r="17" spans="1:11" s="346" customFormat="1">
      <c r="A17" s="345"/>
      <c r="B17" s="1058"/>
      <c r="C17" s="345"/>
      <c r="D17" s="345"/>
      <c r="E17" s="1063"/>
      <c r="F17" s="1064"/>
      <c r="G17" s="345"/>
      <c r="H17" s="1061"/>
      <c r="I17" s="1061"/>
      <c r="J17" s="1061"/>
      <c r="K17" s="1062"/>
    </row>
    <row r="18" spans="1:11" s="346" customFormat="1">
      <c r="A18" s="345">
        <v>5</v>
      </c>
      <c r="B18" s="1058" t="s">
        <v>808</v>
      </c>
      <c r="C18" s="345" t="s">
        <v>809</v>
      </c>
      <c r="D18" s="345" t="s">
        <v>803</v>
      </c>
      <c r="E18" s="1059" t="s">
        <v>810</v>
      </c>
      <c r="F18" s="1064">
        <v>45429</v>
      </c>
      <c r="G18" s="345" t="s">
        <v>811</v>
      </c>
      <c r="H18" s="1061">
        <v>216000</v>
      </c>
      <c r="I18" s="1061">
        <v>216000</v>
      </c>
      <c r="J18" s="1061">
        <v>0</v>
      </c>
      <c r="K18" s="1062">
        <f t="shared" si="0"/>
        <v>0</v>
      </c>
    </row>
    <row r="19" spans="1:11" s="346" customFormat="1" ht="30">
      <c r="A19" s="345">
        <v>6</v>
      </c>
      <c r="B19" s="1058" t="s">
        <v>812</v>
      </c>
      <c r="C19" s="345" t="s">
        <v>809</v>
      </c>
      <c r="D19" s="345" t="s">
        <v>813</v>
      </c>
      <c r="E19" s="1063">
        <v>56156</v>
      </c>
      <c r="F19" s="1064">
        <v>45323</v>
      </c>
      <c r="G19" s="345" t="s">
        <v>814</v>
      </c>
      <c r="H19" s="1061">
        <v>372600</v>
      </c>
      <c r="I19" s="1061">
        <v>0</v>
      </c>
      <c r="J19" s="1061">
        <v>0</v>
      </c>
      <c r="K19" s="1062">
        <f t="shared" si="0"/>
        <v>372600</v>
      </c>
    </row>
    <row r="20" spans="1:11" s="346" customFormat="1" ht="30">
      <c r="A20" s="345">
        <v>7</v>
      </c>
      <c r="B20" s="1058" t="s">
        <v>815</v>
      </c>
      <c r="C20" s="345" t="s">
        <v>809</v>
      </c>
      <c r="D20" s="345" t="s">
        <v>816</v>
      </c>
      <c r="E20" s="1065" t="s">
        <v>817</v>
      </c>
      <c r="F20" s="1064">
        <v>45464</v>
      </c>
      <c r="G20" s="345" t="s">
        <v>818</v>
      </c>
      <c r="H20" s="1061">
        <v>227332</v>
      </c>
      <c r="I20" s="1061">
        <v>227332</v>
      </c>
      <c r="J20" s="1061">
        <v>0</v>
      </c>
      <c r="K20" s="1062">
        <f t="shared" si="0"/>
        <v>0</v>
      </c>
    </row>
    <row r="21" spans="1:11" s="346" customFormat="1" ht="30">
      <c r="A21" s="345">
        <v>8</v>
      </c>
      <c r="B21" s="1058" t="s">
        <v>819</v>
      </c>
      <c r="C21" s="345" t="s">
        <v>809</v>
      </c>
      <c r="D21" s="345" t="s">
        <v>816</v>
      </c>
      <c r="E21" s="1065" t="s">
        <v>820</v>
      </c>
      <c r="F21" s="1064">
        <v>45464</v>
      </c>
      <c r="G21" s="345" t="s">
        <v>821</v>
      </c>
      <c r="H21" s="1061">
        <v>182000</v>
      </c>
      <c r="I21" s="1061">
        <v>182000</v>
      </c>
      <c r="J21" s="1061">
        <v>0</v>
      </c>
      <c r="K21" s="1062">
        <f t="shared" si="0"/>
        <v>0</v>
      </c>
    </row>
    <row r="22" spans="1:11" s="346" customFormat="1" ht="45">
      <c r="A22" s="345">
        <v>9</v>
      </c>
      <c r="B22" s="1058" t="s">
        <v>4750</v>
      </c>
      <c r="C22" s="345" t="s">
        <v>809</v>
      </c>
      <c r="D22" s="345" t="s">
        <v>803</v>
      </c>
      <c r="E22" s="1065" t="s">
        <v>4751</v>
      </c>
      <c r="F22" s="1064">
        <v>45338</v>
      </c>
      <c r="G22" s="1058" t="s">
        <v>4752</v>
      </c>
      <c r="I22" s="1061">
        <v>0</v>
      </c>
      <c r="J22" s="1061">
        <v>562500</v>
      </c>
      <c r="K22" s="1061">
        <v>562500</v>
      </c>
    </row>
    <row r="23" spans="1:11" s="346" customFormat="1" ht="30">
      <c r="A23" s="345">
        <v>10</v>
      </c>
      <c r="B23" s="1058" t="s">
        <v>500</v>
      </c>
      <c r="C23" s="345" t="s">
        <v>809</v>
      </c>
      <c r="D23" s="345" t="s">
        <v>611</v>
      </c>
      <c r="E23" s="1065">
        <v>37800</v>
      </c>
      <c r="F23" s="1064">
        <v>45293</v>
      </c>
      <c r="G23" s="1058" t="s">
        <v>822</v>
      </c>
      <c r="I23" s="1061">
        <v>0</v>
      </c>
      <c r="J23" s="1061">
        <v>1868.3</v>
      </c>
      <c r="K23" s="1061">
        <v>1868.3</v>
      </c>
    </row>
    <row r="24" spans="1:11" s="346" customFormat="1" ht="30">
      <c r="A24" s="345">
        <v>11</v>
      </c>
      <c r="B24" s="1058" t="s">
        <v>500</v>
      </c>
      <c r="C24" s="345" t="s">
        <v>809</v>
      </c>
      <c r="D24" s="345" t="s">
        <v>823</v>
      </c>
      <c r="E24" s="1065">
        <v>56154</v>
      </c>
      <c r="F24" s="1064">
        <v>45331</v>
      </c>
      <c r="G24" s="1058" t="s">
        <v>824</v>
      </c>
      <c r="I24" s="1061">
        <v>0</v>
      </c>
      <c r="J24" s="1061">
        <v>413.8</v>
      </c>
      <c r="K24" s="1061">
        <v>413.8</v>
      </c>
    </row>
    <row r="25" spans="1:11" s="346" customFormat="1" ht="30">
      <c r="A25" s="345">
        <v>12</v>
      </c>
      <c r="B25" s="1058" t="s">
        <v>500</v>
      </c>
      <c r="C25" s="345" t="s">
        <v>809</v>
      </c>
      <c r="D25" s="345" t="s">
        <v>823</v>
      </c>
      <c r="E25" s="1065">
        <v>56159</v>
      </c>
      <c r="F25" s="1064">
        <v>45453</v>
      </c>
      <c r="G25" s="1058" t="s">
        <v>825</v>
      </c>
      <c r="I25" s="1061">
        <v>0</v>
      </c>
      <c r="J25" s="1061">
        <v>517.25</v>
      </c>
      <c r="K25" s="1061">
        <v>517.25</v>
      </c>
    </row>
    <row r="26" spans="1:11" s="346" customFormat="1" ht="30">
      <c r="A26" s="345">
        <v>13</v>
      </c>
      <c r="B26" s="1058" t="s">
        <v>500</v>
      </c>
      <c r="C26" s="345" t="s">
        <v>809</v>
      </c>
      <c r="D26" s="345" t="s">
        <v>803</v>
      </c>
      <c r="E26" s="1065">
        <v>37798</v>
      </c>
      <c r="F26" s="1064">
        <v>44970</v>
      </c>
      <c r="G26" s="1058" t="s">
        <v>826</v>
      </c>
      <c r="I26" s="1061">
        <v>0</v>
      </c>
      <c r="J26" s="1061">
        <v>840.5</v>
      </c>
      <c r="K26" s="1061">
        <v>840.5</v>
      </c>
    </row>
    <row r="27" spans="1:11" s="346" customFormat="1" ht="30">
      <c r="A27" s="345">
        <v>14</v>
      </c>
      <c r="B27" s="1058" t="s">
        <v>500</v>
      </c>
      <c r="C27" s="345" t="s">
        <v>809</v>
      </c>
      <c r="D27" s="345" t="s">
        <v>803</v>
      </c>
      <c r="E27" s="1065">
        <v>37799</v>
      </c>
      <c r="F27" s="1064">
        <v>45384</v>
      </c>
      <c r="G27" s="1058" t="s">
        <v>827</v>
      </c>
      <c r="I27" s="1061">
        <v>0</v>
      </c>
      <c r="J27" s="1061">
        <v>969.8</v>
      </c>
      <c r="K27" s="1061">
        <v>969.8</v>
      </c>
    </row>
    <row r="28" spans="1:11" s="346" customFormat="1" ht="30">
      <c r="A28" s="345">
        <v>15</v>
      </c>
      <c r="B28" s="1058" t="s">
        <v>500</v>
      </c>
      <c r="C28" s="345" t="s">
        <v>809</v>
      </c>
      <c r="D28" s="345" t="s">
        <v>803</v>
      </c>
      <c r="E28" s="1065" t="s">
        <v>828</v>
      </c>
      <c r="F28" s="1064">
        <v>45421</v>
      </c>
      <c r="G28" s="1058" t="s">
        <v>829</v>
      </c>
      <c r="I28" s="1061">
        <v>0</v>
      </c>
      <c r="J28" s="1061">
        <v>775.85</v>
      </c>
      <c r="K28" s="1061">
        <v>775.85</v>
      </c>
    </row>
    <row r="29" spans="1:11" s="346" customFormat="1" ht="30">
      <c r="A29" s="345">
        <v>16</v>
      </c>
      <c r="B29" s="1058" t="s">
        <v>500</v>
      </c>
      <c r="C29" s="345" t="s">
        <v>809</v>
      </c>
      <c r="D29" s="345" t="s">
        <v>588</v>
      </c>
      <c r="E29" s="1065">
        <v>37794</v>
      </c>
      <c r="F29" s="1064">
        <v>45328</v>
      </c>
      <c r="G29" s="1058" t="s">
        <v>830</v>
      </c>
      <c r="I29" s="1061">
        <v>0</v>
      </c>
      <c r="J29" s="1061">
        <v>1092.75</v>
      </c>
      <c r="K29" s="1061">
        <v>1092.75</v>
      </c>
    </row>
    <row r="30" spans="1:11" s="346" customFormat="1">
      <c r="A30" s="345">
        <v>17</v>
      </c>
      <c r="B30" s="1058" t="s">
        <v>500</v>
      </c>
      <c r="C30" s="345" t="s">
        <v>809</v>
      </c>
      <c r="D30" s="345" t="s">
        <v>588</v>
      </c>
      <c r="E30" s="1065">
        <v>37796</v>
      </c>
      <c r="F30" s="1064">
        <v>45328</v>
      </c>
      <c r="G30" s="1058" t="s">
        <v>831</v>
      </c>
      <c r="I30" s="1061">
        <v>0</v>
      </c>
      <c r="J30" s="1061">
        <v>1493.1</v>
      </c>
      <c r="K30" s="1061">
        <v>1493.1</v>
      </c>
    </row>
    <row r="31" spans="1:11" s="346" customFormat="1">
      <c r="A31" s="345">
        <v>18</v>
      </c>
      <c r="B31" s="1058" t="s">
        <v>500</v>
      </c>
      <c r="C31" s="345" t="s">
        <v>809</v>
      </c>
      <c r="D31" s="345" t="s">
        <v>396</v>
      </c>
      <c r="E31" s="1065">
        <v>56161</v>
      </c>
      <c r="F31" s="1064">
        <v>45450</v>
      </c>
      <c r="G31" s="345" t="s">
        <v>832</v>
      </c>
      <c r="I31" s="1061">
        <v>0</v>
      </c>
      <c r="J31" s="1061">
        <v>3448.3</v>
      </c>
      <c r="K31" s="1061">
        <v>3448.3</v>
      </c>
    </row>
    <row r="32" spans="1:11" s="1246" customFormat="1" ht="30">
      <c r="A32" s="345">
        <v>58</v>
      </c>
      <c r="B32" s="1058" t="s">
        <v>1989</v>
      </c>
      <c r="C32" s="345" t="s">
        <v>2468</v>
      </c>
      <c r="D32" s="345" t="s">
        <v>816</v>
      </c>
      <c r="E32" s="1065" t="s">
        <v>4754</v>
      </c>
      <c r="F32" s="1066">
        <v>45734</v>
      </c>
      <c r="G32" s="345" t="s">
        <v>4755</v>
      </c>
      <c r="H32" s="1061">
        <v>0</v>
      </c>
      <c r="I32" s="1061">
        <v>0</v>
      </c>
      <c r="J32" s="1061">
        <v>69600</v>
      </c>
      <c r="K32" s="1062">
        <f t="shared" si="0"/>
        <v>69600</v>
      </c>
    </row>
    <row r="33" spans="1:11" s="346" customFormat="1" ht="30">
      <c r="A33" s="345">
        <v>59</v>
      </c>
      <c r="B33" s="1058" t="s">
        <v>4756</v>
      </c>
      <c r="C33" s="345" t="s">
        <v>2468</v>
      </c>
      <c r="D33" s="345" t="s">
        <v>598</v>
      </c>
      <c r="E33" s="345">
        <v>17105</v>
      </c>
      <c r="F33" s="1066">
        <v>45793</v>
      </c>
      <c r="G33" s="345" t="s">
        <v>4757</v>
      </c>
      <c r="H33" s="1061">
        <v>0</v>
      </c>
      <c r="I33" s="1061">
        <v>0</v>
      </c>
      <c r="J33" s="1061">
        <v>63800</v>
      </c>
      <c r="K33" s="1062">
        <f t="shared" si="0"/>
        <v>63800</v>
      </c>
    </row>
    <row r="34" spans="1:11" s="346" customFormat="1">
      <c r="A34" s="345">
        <v>60</v>
      </c>
      <c r="B34" s="1058" t="s">
        <v>808</v>
      </c>
      <c r="C34" s="345" t="s">
        <v>2468</v>
      </c>
      <c r="D34" s="345" t="s">
        <v>598</v>
      </c>
      <c r="E34" s="345">
        <v>17104</v>
      </c>
      <c r="F34" s="1066">
        <v>45705</v>
      </c>
      <c r="G34" s="345" t="s">
        <v>4758</v>
      </c>
      <c r="H34" s="1061">
        <v>0</v>
      </c>
      <c r="I34" s="1061">
        <v>0</v>
      </c>
      <c r="J34" s="1061">
        <v>90000</v>
      </c>
      <c r="K34" s="1062">
        <f t="shared" si="0"/>
        <v>90000</v>
      </c>
    </row>
    <row r="35" spans="1:11" s="346" customFormat="1" ht="30">
      <c r="A35" s="345">
        <v>61</v>
      </c>
      <c r="B35" s="1058" t="s">
        <v>438</v>
      </c>
      <c r="C35" s="345" t="s">
        <v>2468</v>
      </c>
      <c r="D35" s="345" t="s">
        <v>803</v>
      </c>
      <c r="E35" s="345">
        <v>17102</v>
      </c>
      <c r="F35" s="1066">
        <v>45553</v>
      </c>
      <c r="G35" s="345" t="s">
        <v>4759</v>
      </c>
      <c r="H35" s="1061">
        <v>0</v>
      </c>
      <c r="I35" s="1061">
        <v>0</v>
      </c>
      <c r="J35" s="1061">
        <v>213900</v>
      </c>
      <c r="K35" s="1062">
        <f t="shared" si="0"/>
        <v>213900</v>
      </c>
    </row>
    <row r="36" spans="1:11" s="346" customFormat="1" ht="30">
      <c r="A36" s="345">
        <v>62</v>
      </c>
      <c r="B36" s="1058" t="s">
        <v>438</v>
      </c>
      <c r="C36" s="345" t="s">
        <v>2468</v>
      </c>
      <c r="D36" s="345" t="s">
        <v>803</v>
      </c>
      <c r="E36" s="1065" t="s">
        <v>4760</v>
      </c>
      <c r="F36" s="1066">
        <v>45735</v>
      </c>
      <c r="G36" s="345" t="s">
        <v>4761</v>
      </c>
      <c r="H36" s="1061">
        <v>0</v>
      </c>
      <c r="I36" s="1061">
        <v>0</v>
      </c>
      <c r="J36" s="1061">
        <v>115000</v>
      </c>
      <c r="K36" s="1062">
        <f t="shared" si="0"/>
        <v>115000</v>
      </c>
    </row>
    <row r="37" spans="1:11" s="346" customFormat="1" ht="45">
      <c r="A37" s="345">
        <v>63</v>
      </c>
      <c r="B37" s="1058" t="s">
        <v>4762</v>
      </c>
      <c r="C37" s="345" t="s">
        <v>2468</v>
      </c>
      <c r="D37" s="345" t="s">
        <v>598</v>
      </c>
      <c r="E37" s="345">
        <v>17108</v>
      </c>
      <c r="F37" s="1066">
        <v>45824</v>
      </c>
      <c r="G37" s="345" t="s">
        <v>4763</v>
      </c>
      <c r="H37" s="1061">
        <v>0</v>
      </c>
      <c r="I37" s="1061">
        <v>0</v>
      </c>
      <c r="J37" s="1061">
        <v>90000</v>
      </c>
      <c r="K37" s="1062">
        <f t="shared" si="0"/>
        <v>90000</v>
      </c>
    </row>
    <row r="38" spans="1:11" s="346" customFormat="1">
      <c r="A38" s="345">
        <v>64</v>
      </c>
      <c r="B38" s="1058" t="s">
        <v>2367</v>
      </c>
      <c r="C38" s="345" t="s">
        <v>2468</v>
      </c>
      <c r="D38" s="345" t="s">
        <v>2469</v>
      </c>
      <c r="E38" s="345">
        <v>56171</v>
      </c>
      <c r="F38" s="1066">
        <v>45664</v>
      </c>
      <c r="G38" s="345" t="s">
        <v>4764</v>
      </c>
      <c r="H38" s="1061">
        <v>0</v>
      </c>
      <c r="I38" s="1061">
        <v>0</v>
      </c>
      <c r="J38" s="1061">
        <v>170800</v>
      </c>
      <c r="K38" s="1062">
        <f t="shared" si="0"/>
        <v>170800</v>
      </c>
    </row>
    <row r="39" spans="1:11" s="346" customFormat="1">
      <c r="A39" s="345">
        <v>65</v>
      </c>
      <c r="B39" s="1236" t="s">
        <v>2470</v>
      </c>
      <c r="C39" s="1067" t="s">
        <v>2468</v>
      </c>
      <c r="D39" s="1067" t="s">
        <v>2471</v>
      </c>
      <c r="E39" s="1067">
        <v>105</v>
      </c>
      <c r="F39" s="1068">
        <v>45828</v>
      </c>
      <c r="G39" s="1067" t="s">
        <v>2472</v>
      </c>
      <c r="H39" s="1069">
        <v>0</v>
      </c>
      <c r="I39" s="1069">
        <v>0</v>
      </c>
      <c r="J39" s="1069">
        <v>3488976.4</v>
      </c>
      <c r="K39" s="1070">
        <f t="shared" si="0"/>
        <v>3488976.4</v>
      </c>
    </row>
    <row r="40" spans="1:11" s="346" customFormat="1" ht="30">
      <c r="A40" s="345">
        <v>66</v>
      </c>
      <c r="B40" s="1236" t="s">
        <v>2473</v>
      </c>
      <c r="C40" s="1067" t="s">
        <v>2468</v>
      </c>
      <c r="D40" s="1067" t="s">
        <v>807</v>
      </c>
      <c r="E40" s="1067">
        <v>17106</v>
      </c>
      <c r="F40" s="1068">
        <v>45816</v>
      </c>
      <c r="G40" s="1067" t="s">
        <v>2474</v>
      </c>
      <c r="H40" s="1069">
        <v>0</v>
      </c>
      <c r="I40" s="1069">
        <v>0</v>
      </c>
      <c r="J40" s="1069">
        <v>76500</v>
      </c>
      <c r="K40" s="1070">
        <f t="shared" si="0"/>
        <v>76500</v>
      </c>
    </row>
    <row r="41" spans="1:11" s="346" customFormat="1" ht="30">
      <c r="A41" s="345">
        <v>67</v>
      </c>
      <c r="B41" s="1236" t="s">
        <v>2475</v>
      </c>
      <c r="C41" s="1067" t="s">
        <v>2468</v>
      </c>
      <c r="D41" s="1067" t="s">
        <v>2476</v>
      </c>
      <c r="E41" s="1072" t="s">
        <v>2477</v>
      </c>
      <c r="F41" s="1068">
        <v>45505</v>
      </c>
      <c r="G41" s="1067" t="s">
        <v>2478</v>
      </c>
      <c r="H41" s="1069">
        <v>0</v>
      </c>
      <c r="I41" s="1069">
        <v>0</v>
      </c>
      <c r="J41" s="1069">
        <v>611000</v>
      </c>
      <c r="K41" s="1070">
        <f t="shared" si="0"/>
        <v>611000</v>
      </c>
    </row>
    <row r="42" spans="1:11" s="346" customFormat="1" ht="30">
      <c r="A42" s="345">
        <v>68</v>
      </c>
      <c r="B42" s="1236" t="s">
        <v>2479</v>
      </c>
      <c r="C42" s="1067" t="s">
        <v>2468</v>
      </c>
      <c r="D42" s="1067" t="s">
        <v>823</v>
      </c>
      <c r="E42" s="1067">
        <v>17110</v>
      </c>
      <c r="F42" s="1068">
        <v>45811</v>
      </c>
      <c r="G42" s="1067" t="s">
        <v>2480</v>
      </c>
      <c r="H42" s="1069">
        <v>0</v>
      </c>
      <c r="I42" s="1069">
        <v>0</v>
      </c>
      <c r="J42" s="1069">
        <v>30000</v>
      </c>
      <c r="K42" s="1070">
        <f t="shared" si="0"/>
        <v>30000</v>
      </c>
    </row>
    <row r="43" spans="1:11" s="346" customFormat="1">
      <c r="A43" s="345">
        <v>69</v>
      </c>
      <c r="B43" s="1236" t="s">
        <v>2481</v>
      </c>
      <c r="C43" s="1067" t="s">
        <v>2468</v>
      </c>
      <c r="D43" s="1067" t="s">
        <v>2482</v>
      </c>
      <c r="E43" s="1067">
        <v>17111</v>
      </c>
      <c r="F43" s="1068">
        <v>45811</v>
      </c>
      <c r="G43" s="1067" t="s">
        <v>2483</v>
      </c>
      <c r="H43" s="1069">
        <v>0</v>
      </c>
      <c r="I43" s="1069">
        <v>0</v>
      </c>
      <c r="J43" s="1069">
        <v>65940</v>
      </c>
      <c r="K43" s="1070">
        <f t="shared" si="0"/>
        <v>65940</v>
      </c>
    </row>
    <row r="44" spans="1:11" s="346" customFormat="1">
      <c r="A44" s="345">
        <v>70</v>
      </c>
      <c r="B44" s="1058" t="s">
        <v>2443</v>
      </c>
      <c r="C44" s="345" t="s">
        <v>2468</v>
      </c>
      <c r="D44" s="345" t="s">
        <v>580</v>
      </c>
      <c r="E44" s="345">
        <v>17107</v>
      </c>
      <c r="F44" s="1066">
        <v>45812</v>
      </c>
      <c r="G44" s="345" t="s">
        <v>4765</v>
      </c>
      <c r="H44" s="1061">
        <v>0</v>
      </c>
      <c r="I44" s="1061">
        <v>0</v>
      </c>
      <c r="J44" s="1061">
        <v>131670</v>
      </c>
      <c r="K44" s="1062">
        <f t="shared" si="0"/>
        <v>131670</v>
      </c>
    </row>
    <row r="45" spans="1:11" s="346" customFormat="1" ht="30">
      <c r="A45" s="345">
        <v>71</v>
      </c>
      <c r="B45" s="1058" t="s">
        <v>2484</v>
      </c>
      <c r="C45" s="345" t="s">
        <v>2468</v>
      </c>
      <c r="D45" s="345" t="s">
        <v>2485</v>
      </c>
      <c r="E45" s="347" t="s">
        <v>834</v>
      </c>
      <c r="F45" s="1066">
        <v>45754</v>
      </c>
      <c r="G45" s="345" t="s">
        <v>4766</v>
      </c>
      <c r="H45" s="1061">
        <v>0</v>
      </c>
      <c r="I45" s="1061"/>
      <c r="J45" s="1061">
        <v>57800</v>
      </c>
      <c r="K45" s="1062">
        <f t="shared" si="0"/>
        <v>57800</v>
      </c>
    </row>
    <row r="46" spans="1:11" s="346" customFormat="1">
      <c r="A46" s="345">
        <v>72</v>
      </c>
      <c r="B46" s="1058" t="s">
        <v>835</v>
      </c>
      <c r="C46" s="345" t="s">
        <v>2468</v>
      </c>
      <c r="D46" s="345" t="s">
        <v>2485</v>
      </c>
      <c r="E46" s="347" t="s">
        <v>834</v>
      </c>
      <c r="F46" s="1066">
        <v>45754</v>
      </c>
      <c r="G46" s="345" t="s">
        <v>4766</v>
      </c>
      <c r="H46" s="1061">
        <v>0</v>
      </c>
      <c r="I46" s="1061"/>
      <c r="J46" s="1061">
        <v>90200</v>
      </c>
      <c r="K46" s="1062">
        <f t="shared" si="0"/>
        <v>90200</v>
      </c>
    </row>
    <row r="47" spans="1:11" s="346" customFormat="1">
      <c r="A47" s="345">
        <v>73</v>
      </c>
      <c r="B47" s="1058" t="s">
        <v>2486</v>
      </c>
      <c r="C47" s="345" t="s">
        <v>2468</v>
      </c>
      <c r="D47" s="345" t="s">
        <v>703</v>
      </c>
      <c r="E47" s="347" t="s">
        <v>834</v>
      </c>
      <c r="F47" s="1066">
        <v>45726</v>
      </c>
      <c r="G47" s="345" t="s">
        <v>4767</v>
      </c>
      <c r="H47" s="1061">
        <v>0</v>
      </c>
      <c r="I47" s="1061"/>
      <c r="J47" s="1061">
        <v>31500</v>
      </c>
      <c r="K47" s="1062">
        <f t="shared" si="0"/>
        <v>31500</v>
      </c>
    </row>
    <row r="48" spans="1:11" s="346" customFormat="1">
      <c r="A48" s="345">
        <v>74</v>
      </c>
      <c r="B48" s="1058" t="s">
        <v>833</v>
      </c>
      <c r="C48" s="345" t="s">
        <v>2468</v>
      </c>
      <c r="D48" s="345" t="s">
        <v>703</v>
      </c>
      <c r="E48" s="347" t="s">
        <v>834</v>
      </c>
      <c r="F48" s="1066">
        <v>45726</v>
      </c>
      <c r="G48" s="345" t="s">
        <v>4768</v>
      </c>
      <c r="H48" s="1061">
        <v>0</v>
      </c>
      <c r="I48" s="1061"/>
      <c r="J48" s="1061">
        <v>70000</v>
      </c>
      <c r="K48" s="1062">
        <f t="shared" si="0"/>
        <v>70000</v>
      </c>
    </row>
    <row r="49" spans="1:11" s="346" customFormat="1">
      <c r="A49" s="345">
        <v>75</v>
      </c>
      <c r="B49" s="1058" t="s">
        <v>833</v>
      </c>
      <c r="C49" s="345" t="s">
        <v>2468</v>
      </c>
      <c r="D49" s="345" t="s">
        <v>703</v>
      </c>
      <c r="E49" s="347" t="s">
        <v>834</v>
      </c>
      <c r="F49" s="1066">
        <v>45754</v>
      </c>
      <c r="G49" s="345" t="s">
        <v>4769</v>
      </c>
      <c r="H49" s="1061">
        <v>0</v>
      </c>
      <c r="I49" s="1061"/>
      <c r="J49" s="1061">
        <v>28000</v>
      </c>
      <c r="K49" s="1062">
        <f t="shared" si="0"/>
        <v>28000</v>
      </c>
    </row>
    <row r="50" spans="1:11" s="346" customFormat="1">
      <c r="A50" s="345">
        <v>76</v>
      </c>
      <c r="B50" s="1058" t="s">
        <v>2486</v>
      </c>
      <c r="C50" s="345" t="s">
        <v>2468</v>
      </c>
      <c r="D50" s="345" t="s">
        <v>703</v>
      </c>
      <c r="E50" s="347" t="s">
        <v>834</v>
      </c>
      <c r="F50" s="1066">
        <v>45754</v>
      </c>
      <c r="G50" s="345" t="s">
        <v>4770</v>
      </c>
      <c r="H50" s="1061">
        <v>0</v>
      </c>
      <c r="I50" s="1061"/>
      <c r="J50" s="1061">
        <v>12600</v>
      </c>
      <c r="K50" s="1062">
        <f t="shared" si="0"/>
        <v>12600</v>
      </c>
    </row>
    <row r="51" spans="1:11" s="346" customFormat="1">
      <c r="A51" s="345">
        <v>77</v>
      </c>
      <c r="B51" s="1058" t="s">
        <v>833</v>
      </c>
      <c r="C51" s="345" t="s">
        <v>2468</v>
      </c>
      <c r="D51" s="345" t="s">
        <v>703</v>
      </c>
      <c r="E51" s="347" t="s">
        <v>834</v>
      </c>
      <c r="F51" s="1066">
        <v>45772</v>
      </c>
      <c r="G51" s="345" t="s">
        <v>4771</v>
      </c>
      <c r="H51" s="1061">
        <v>0</v>
      </c>
      <c r="I51" s="1061"/>
      <c r="J51" s="1061">
        <v>28000</v>
      </c>
      <c r="K51" s="1062">
        <f t="shared" si="0"/>
        <v>28000</v>
      </c>
    </row>
    <row r="52" spans="1:11" s="346" customFormat="1">
      <c r="A52" s="345">
        <v>78</v>
      </c>
      <c r="B52" s="1058" t="s">
        <v>2487</v>
      </c>
      <c r="C52" s="345" t="s">
        <v>2468</v>
      </c>
      <c r="D52" s="345" t="s">
        <v>703</v>
      </c>
      <c r="E52" s="347" t="s">
        <v>834</v>
      </c>
      <c r="F52" s="1066">
        <v>45763</v>
      </c>
      <c r="G52" s="345" t="s">
        <v>4772</v>
      </c>
      <c r="H52" s="1061">
        <v>0</v>
      </c>
      <c r="I52" s="1061"/>
      <c r="J52" s="1061">
        <v>57800</v>
      </c>
      <c r="K52" s="1062">
        <f t="shared" si="0"/>
        <v>57800</v>
      </c>
    </row>
    <row r="53" spans="1:11" s="346" customFormat="1">
      <c r="A53" s="345">
        <v>79</v>
      </c>
      <c r="B53" s="1058" t="s">
        <v>4773</v>
      </c>
      <c r="C53" s="345" t="s">
        <v>2468</v>
      </c>
      <c r="D53" s="345" t="s">
        <v>703</v>
      </c>
      <c r="E53" s="347" t="s">
        <v>834</v>
      </c>
      <c r="F53" s="1066">
        <v>45789</v>
      </c>
      <c r="G53" s="345" t="s">
        <v>4774</v>
      </c>
      <c r="H53" s="1061">
        <v>0</v>
      </c>
      <c r="I53" s="1061"/>
      <c r="J53" s="1061">
        <v>74400</v>
      </c>
      <c r="K53" s="1062">
        <f t="shared" si="0"/>
        <v>74400</v>
      </c>
    </row>
    <row r="54" spans="1:11" s="346" customFormat="1">
      <c r="A54" s="345">
        <v>80</v>
      </c>
      <c r="B54" s="1058" t="s">
        <v>2488</v>
      </c>
      <c r="C54" s="345" t="s">
        <v>2468</v>
      </c>
      <c r="D54" s="345" t="s">
        <v>703</v>
      </c>
      <c r="E54" s="347" t="s">
        <v>834</v>
      </c>
      <c r="F54" s="1066">
        <v>45779</v>
      </c>
      <c r="G54" s="345" t="s">
        <v>4775</v>
      </c>
      <c r="H54" s="1061">
        <v>0</v>
      </c>
      <c r="I54" s="1061"/>
      <c r="J54" s="1061">
        <v>33600</v>
      </c>
      <c r="K54" s="1062">
        <f t="shared" si="0"/>
        <v>33600</v>
      </c>
    </row>
    <row r="55" spans="1:11" s="346" customFormat="1">
      <c r="A55" s="345">
        <v>81</v>
      </c>
      <c r="B55" s="1058" t="s">
        <v>4773</v>
      </c>
      <c r="C55" s="345" t="s">
        <v>2468</v>
      </c>
      <c r="D55" s="345" t="s">
        <v>703</v>
      </c>
      <c r="E55" s="347" t="s">
        <v>834</v>
      </c>
      <c r="F55" s="1066">
        <v>45779</v>
      </c>
      <c r="G55" s="345" t="s">
        <v>4775</v>
      </c>
      <c r="H55" s="1061">
        <v>0</v>
      </c>
      <c r="I55" s="1061"/>
      <c r="J55" s="1061">
        <v>33600</v>
      </c>
      <c r="K55" s="1062">
        <f t="shared" si="0"/>
        <v>33600</v>
      </c>
    </row>
    <row r="56" spans="1:11" s="346" customFormat="1">
      <c r="A56" s="345">
        <v>82</v>
      </c>
      <c r="B56" s="1058" t="s">
        <v>2489</v>
      </c>
      <c r="C56" s="345" t="s">
        <v>2468</v>
      </c>
      <c r="D56" s="345" t="s">
        <v>703</v>
      </c>
      <c r="E56" s="347" t="s">
        <v>834</v>
      </c>
      <c r="F56" s="1066">
        <v>45779</v>
      </c>
      <c r="G56" s="345" t="s">
        <v>4775</v>
      </c>
      <c r="H56" s="1061">
        <v>0</v>
      </c>
      <c r="I56" s="1061"/>
      <c r="J56" s="1061">
        <v>18900</v>
      </c>
      <c r="K56" s="1062">
        <f t="shared" si="0"/>
        <v>18900</v>
      </c>
    </row>
    <row r="57" spans="1:11" s="346" customFormat="1">
      <c r="A57" s="345">
        <v>83</v>
      </c>
      <c r="B57" s="1058" t="s">
        <v>833</v>
      </c>
      <c r="C57" s="345" t="s">
        <v>2468</v>
      </c>
      <c r="D57" s="345" t="s">
        <v>703</v>
      </c>
      <c r="E57" s="347" t="s">
        <v>834</v>
      </c>
      <c r="F57" s="1066">
        <v>45779</v>
      </c>
      <c r="G57" s="345" t="s">
        <v>4775</v>
      </c>
      <c r="H57" s="1061">
        <v>0</v>
      </c>
      <c r="I57" s="1061"/>
      <c r="J57" s="1061">
        <v>42000</v>
      </c>
      <c r="K57" s="1062">
        <f t="shared" si="0"/>
        <v>42000</v>
      </c>
    </row>
    <row r="58" spans="1:11" s="346" customFormat="1">
      <c r="A58" s="345">
        <v>84</v>
      </c>
      <c r="B58" s="1058" t="s">
        <v>4776</v>
      </c>
      <c r="C58" s="345" t="s">
        <v>2468</v>
      </c>
      <c r="D58" s="345" t="s">
        <v>703</v>
      </c>
      <c r="E58" s="347" t="s">
        <v>834</v>
      </c>
      <c r="F58" s="1066">
        <v>45779</v>
      </c>
      <c r="G58" s="345" t="s">
        <v>4775</v>
      </c>
      <c r="H58" s="1061">
        <v>0</v>
      </c>
      <c r="I58" s="1061"/>
      <c r="J58" s="1061">
        <v>33600</v>
      </c>
      <c r="K58" s="1062">
        <f t="shared" si="0"/>
        <v>33600</v>
      </c>
    </row>
    <row r="59" spans="1:11" s="346" customFormat="1">
      <c r="A59" s="345">
        <v>85</v>
      </c>
      <c r="B59" s="1058" t="s">
        <v>2490</v>
      </c>
      <c r="C59" s="345" t="s">
        <v>2468</v>
      </c>
      <c r="D59" s="345" t="s">
        <v>703</v>
      </c>
      <c r="E59" s="347" t="s">
        <v>834</v>
      </c>
      <c r="F59" s="1066">
        <v>45779</v>
      </c>
      <c r="G59" s="345" t="s">
        <v>4775</v>
      </c>
      <c r="H59" s="1061">
        <v>0</v>
      </c>
      <c r="I59" s="1061"/>
      <c r="J59" s="1061">
        <v>18900</v>
      </c>
      <c r="K59" s="1062">
        <f t="shared" si="0"/>
        <v>18900</v>
      </c>
    </row>
    <row r="60" spans="1:11" s="1246" customFormat="1">
      <c r="A60" s="345">
        <v>86</v>
      </c>
      <c r="B60" s="1058" t="s">
        <v>2487</v>
      </c>
      <c r="C60" s="345" t="s">
        <v>2468</v>
      </c>
      <c r="D60" s="345" t="s">
        <v>703</v>
      </c>
      <c r="E60" s="347" t="s">
        <v>834</v>
      </c>
      <c r="F60" s="1066">
        <v>45779</v>
      </c>
      <c r="G60" s="345" t="s">
        <v>4775</v>
      </c>
      <c r="H60" s="1061">
        <v>0</v>
      </c>
      <c r="I60" s="1061"/>
      <c r="J60" s="1061">
        <v>18900</v>
      </c>
      <c r="K60" s="1062">
        <f t="shared" si="0"/>
        <v>18900</v>
      </c>
    </row>
    <row r="61" spans="1:11" s="346" customFormat="1">
      <c r="A61" s="345">
        <v>87</v>
      </c>
      <c r="B61" s="1058" t="s">
        <v>2486</v>
      </c>
      <c r="C61" s="345" t="s">
        <v>2468</v>
      </c>
      <c r="D61" s="345" t="s">
        <v>703</v>
      </c>
      <c r="E61" s="347" t="s">
        <v>834</v>
      </c>
      <c r="F61" s="1066">
        <v>45779</v>
      </c>
      <c r="G61" s="345" t="s">
        <v>4775</v>
      </c>
      <c r="H61" s="1061">
        <v>0</v>
      </c>
      <c r="I61" s="1061"/>
      <c r="J61" s="1061">
        <v>18900</v>
      </c>
      <c r="K61" s="1062">
        <f t="shared" si="0"/>
        <v>18900</v>
      </c>
    </row>
    <row r="62" spans="1:11" s="346" customFormat="1">
      <c r="A62" s="345">
        <v>88</v>
      </c>
      <c r="B62" s="1058" t="s">
        <v>2491</v>
      </c>
      <c r="C62" s="345" t="s">
        <v>2468</v>
      </c>
      <c r="D62" s="345" t="s">
        <v>703</v>
      </c>
      <c r="E62" s="347" t="s">
        <v>834</v>
      </c>
      <c r="F62" s="1066">
        <v>45779</v>
      </c>
      <c r="G62" s="345" t="s">
        <v>4775</v>
      </c>
      <c r="H62" s="1061">
        <v>0</v>
      </c>
      <c r="I62" s="1061"/>
      <c r="J62" s="1061">
        <v>18900</v>
      </c>
      <c r="K62" s="1062">
        <f t="shared" si="0"/>
        <v>18900</v>
      </c>
    </row>
    <row r="63" spans="1:11" s="346" customFormat="1">
      <c r="A63" s="345">
        <v>89</v>
      </c>
      <c r="B63" s="1058" t="s">
        <v>2492</v>
      </c>
      <c r="C63" s="345" t="s">
        <v>2468</v>
      </c>
      <c r="D63" s="345" t="s">
        <v>703</v>
      </c>
      <c r="E63" s="347" t="s">
        <v>834</v>
      </c>
      <c r="F63" s="1066">
        <v>45779</v>
      </c>
      <c r="G63" s="345" t="s">
        <v>4775</v>
      </c>
      <c r="H63" s="1061">
        <v>0</v>
      </c>
      <c r="I63" s="1061"/>
      <c r="J63" s="1061">
        <v>42000</v>
      </c>
      <c r="K63" s="1062">
        <f t="shared" si="0"/>
        <v>42000</v>
      </c>
    </row>
    <row r="64" spans="1:11" s="346" customFormat="1">
      <c r="A64" s="345">
        <v>90</v>
      </c>
      <c r="B64" s="1058" t="s">
        <v>835</v>
      </c>
      <c r="C64" s="345" t="s">
        <v>2468</v>
      </c>
      <c r="D64" s="345" t="s">
        <v>703</v>
      </c>
      <c r="E64" s="347" t="s">
        <v>834</v>
      </c>
      <c r="F64" s="1066">
        <v>45779</v>
      </c>
      <c r="G64" s="345" t="s">
        <v>4775</v>
      </c>
      <c r="H64" s="1061">
        <v>0</v>
      </c>
      <c r="I64" s="1061"/>
      <c r="J64" s="1061">
        <v>33600</v>
      </c>
      <c r="K64" s="1062">
        <f t="shared" si="0"/>
        <v>33600</v>
      </c>
    </row>
    <row r="65" spans="1:11" s="346" customFormat="1">
      <c r="A65" s="345">
        <v>91</v>
      </c>
      <c r="B65" s="1058" t="s">
        <v>1821</v>
      </c>
      <c r="C65" s="345" t="s">
        <v>2468</v>
      </c>
      <c r="D65" s="345" t="s">
        <v>598</v>
      </c>
      <c r="E65" s="347" t="s">
        <v>834</v>
      </c>
      <c r="F65" s="1066">
        <v>45821</v>
      </c>
      <c r="G65" s="345" t="s">
        <v>4777</v>
      </c>
      <c r="H65" s="1061">
        <v>0</v>
      </c>
      <c r="I65" s="1061"/>
      <c r="J65" s="1061">
        <v>150000</v>
      </c>
      <c r="K65" s="1062">
        <f t="shared" si="0"/>
        <v>150000</v>
      </c>
    </row>
    <row r="66" spans="1:11" s="346" customFormat="1">
      <c r="A66" s="345">
        <v>92</v>
      </c>
      <c r="B66" s="1058" t="s">
        <v>2486</v>
      </c>
      <c r="C66" s="345" t="s">
        <v>2468</v>
      </c>
      <c r="D66" s="345" t="s">
        <v>703</v>
      </c>
      <c r="E66" s="347" t="s">
        <v>834</v>
      </c>
      <c r="F66" s="1066">
        <v>45789</v>
      </c>
      <c r="G66" s="345" t="s">
        <v>4778</v>
      </c>
      <c r="H66" s="1061">
        <v>0</v>
      </c>
      <c r="I66" s="1061"/>
      <c r="J66" s="1061">
        <v>25200</v>
      </c>
      <c r="K66" s="1062">
        <f t="shared" si="0"/>
        <v>25200</v>
      </c>
    </row>
    <row r="67" spans="1:11" s="346" customFormat="1">
      <c r="A67" s="345">
        <v>93</v>
      </c>
      <c r="B67" s="1058" t="s">
        <v>833</v>
      </c>
      <c r="C67" s="345" t="s">
        <v>2468</v>
      </c>
      <c r="D67" s="345" t="s">
        <v>703</v>
      </c>
      <c r="E67" s="347" t="s">
        <v>834</v>
      </c>
      <c r="F67" s="1066">
        <v>45813</v>
      </c>
      <c r="G67" s="345" t="s">
        <v>4779</v>
      </c>
      <c r="H67" s="1061">
        <v>0</v>
      </c>
      <c r="I67" s="1061"/>
      <c r="J67" s="1061">
        <v>56000</v>
      </c>
      <c r="K67" s="1062">
        <f t="shared" si="0"/>
        <v>56000</v>
      </c>
    </row>
    <row r="68" spans="1:11" s="1071" customFormat="1">
      <c r="A68" s="345">
        <v>94</v>
      </c>
      <c r="B68" s="1058" t="s">
        <v>4780</v>
      </c>
      <c r="C68" s="345" t="s">
        <v>2468</v>
      </c>
      <c r="D68" s="345" t="s">
        <v>703</v>
      </c>
      <c r="E68" s="347" t="s">
        <v>834</v>
      </c>
      <c r="F68" s="1066">
        <v>45789</v>
      </c>
      <c r="G68" s="345" t="s">
        <v>4779</v>
      </c>
      <c r="H68" s="1061">
        <v>0</v>
      </c>
      <c r="I68" s="1061"/>
      <c r="J68" s="1061">
        <v>16800</v>
      </c>
      <c r="K68" s="1062">
        <f t="shared" ref="K68:K130" si="1">H68-I68+J68</f>
        <v>16800</v>
      </c>
    </row>
    <row r="69" spans="1:11" s="1071" customFormat="1">
      <c r="A69" s="345">
        <v>95</v>
      </c>
      <c r="B69" s="1058" t="s">
        <v>4781</v>
      </c>
      <c r="C69" s="345" t="s">
        <v>2468</v>
      </c>
      <c r="D69" s="345" t="s">
        <v>703</v>
      </c>
      <c r="E69" s="347" t="s">
        <v>834</v>
      </c>
      <c r="F69" s="1066">
        <v>45789</v>
      </c>
      <c r="G69" s="345" t="s">
        <v>4779</v>
      </c>
      <c r="H69" s="1061">
        <v>0</v>
      </c>
      <c r="I69" s="1061"/>
      <c r="J69" s="1061">
        <v>25200</v>
      </c>
      <c r="K69" s="1062">
        <f t="shared" si="1"/>
        <v>25200</v>
      </c>
    </row>
    <row r="70" spans="1:11" s="1071" customFormat="1">
      <c r="A70" s="345">
        <v>96</v>
      </c>
      <c r="B70" s="1058" t="s">
        <v>4753</v>
      </c>
      <c r="C70" s="345" t="s">
        <v>2468</v>
      </c>
      <c r="D70" s="345" t="s">
        <v>703</v>
      </c>
      <c r="E70" s="347" t="s">
        <v>834</v>
      </c>
      <c r="F70" s="1066">
        <v>45789</v>
      </c>
      <c r="G70" s="345" t="s">
        <v>4779</v>
      </c>
      <c r="H70" s="1061">
        <v>0</v>
      </c>
      <c r="I70" s="1061"/>
      <c r="J70" s="1061">
        <v>25200</v>
      </c>
      <c r="K70" s="1062">
        <f t="shared" si="1"/>
        <v>25200</v>
      </c>
    </row>
    <row r="71" spans="1:11" s="1071" customFormat="1">
      <c r="A71" s="345">
        <v>97</v>
      </c>
      <c r="B71" s="1058" t="s">
        <v>4776</v>
      </c>
      <c r="C71" s="345" t="s">
        <v>2468</v>
      </c>
      <c r="D71" s="345" t="s">
        <v>703</v>
      </c>
      <c r="E71" s="347" t="s">
        <v>834</v>
      </c>
      <c r="F71" s="1066">
        <v>45789</v>
      </c>
      <c r="G71" s="345" t="s">
        <v>4779</v>
      </c>
      <c r="H71" s="1061">
        <v>0</v>
      </c>
      <c r="I71" s="1061"/>
      <c r="J71" s="1061">
        <v>44800</v>
      </c>
      <c r="K71" s="1062">
        <f t="shared" si="1"/>
        <v>44800</v>
      </c>
    </row>
    <row r="72" spans="1:11" s="1071" customFormat="1">
      <c r="A72" s="345">
        <v>98</v>
      </c>
      <c r="B72" s="1058" t="s">
        <v>2487</v>
      </c>
      <c r="C72" s="345" t="s">
        <v>2468</v>
      </c>
      <c r="D72" s="345" t="s">
        <v>703</v>
      </c>
      <c r="E72" s="347" t="s">
        <v>834</v>
      </c>
      <c r="F72" s="1066">
        <v>45789</v>
      </c>
      <c r="G72" s="345" t="s">
        <v>4779</v>
      </c>
      <c r="H72" s="1061">
        <v>0</v>
      </c>
      <c r="I72" s="1061"/>
      <c r="J72" s="1061">
        <v>25200</v>
      </c>
      <c r="K72" s="1062">
        <f t="shared" si="1"/>
        <v>25200</v>
      </c>
    </row>
    <row r="73" spans="1:11" s="346" customFormat="1">
      <c r="A73" s="345">
        <v>99</v>
      </c>
      <c r="B73" s="1058" t="s">
        <v>2492</v>
      </c>
      <c r="C73" s="345" t="s">
        <v>2468</v>
      </c>
      <c r="D73" s="345" t="s">
        <v>703</v>
      </c>
      <c r="E73" s="347" t="s">
        <v>834</v>
      </c>
      <c r="F73" s="1066">
        <v>45789</v>
      </c>
      <c r="G73" s="345" t="s">
        <v>4779</v>
      </c>
      <c r="H73" s="1061">
        <v>0</v>
      </c>
      <c r="I73" s="1061"/>
      <c r="J73" s="1061">
        <v>56000</v>
      </c>
      <c r="K73" s="1062">
        <f t="shared" si="1"/>
        <v>56000</v>
      </c>
    </row>
    <row r="74" spans="1:11" s="346" customFormat="1">
      <c r="A74" s="345">
        <v>100</v>
      </c>
      <c r="B74" s="1058" t="s">
        <v>2490</v>
      </c>
      <c r="C74" s="345" t="s">
        <v>2468</v>
      </c>
      <c r="D74" s="345" t="s">
        <v>703</v>
      </c>
      <c r="E74" s="347" t="s">
        <v>834</v>
      </c>
      <c r="F74" s="1066">
        <v>45789</v>
      </c>
      <c r="G74" s="345" t="s">
        <v>4779</v>
      </c>
      <c r="H74" s="1061">
        <v>0</v>
      </c>
      <c r="I74" s="1061"/>
      <c r="J74" s="1061">
        <v>25200</v>
      </c>
      <c r="K74" s="1062">
        <f t="shared" si="1"/>
        <v>25200</v>
      </c>
    </row>
    <row r="75" spans="1:11" s="346" customFormat="1">
      <c r="A75" s="345">
        <v>101</v>
      </c>
      <c r="B75" s="1058" t="s">
        <v>2491</v>
      </c>
      <c r="C75" s="345" t="s">
        <v>2468</v>
      </c>
      <c r="D75" s="345" t="s">
        <v>703</v>
      </c>
      <c r="E75" s="347" t="s">
        <v>834</v>
      </c>
      <c r="F75" s="1066">
        <v>45789</v>
      </c>
      <c r="G75" s="345" t="s">
        <v>4779</v>
      </c>
      <c r="H75" s="1061">
        <v>0</v>
      </c>
      <c r="I75" s="1061"/>
      <c r="J75" s="1061">
        <v>25200</v>
      </c>
      <c r="K75" s="1062">
        <f t="shared" si="1"/>
        <v>25200</v>
      </c>
    </row>
    <row r="76" spans="1:11" s="346" customFormat="1">
      <c r="A76" s="345">
        <v>102</v>
      </c>
      <c r="B76" s="1058" t="s">
        <v>4782</v>
      </c>
      <c r="C76" s="345" t="s">
        <v>2468</v>
      </c>
      <c r="D76" s="345" t="s">
        <v>703</v>
      </c>
      <c r="E76" s="347" t="s">
        <v>834</v>
      </c>
      <c r="F76" s="1066">
        <v>45789</v>
      </c>
      <c r="G76" s="345" t="s">
        <v>4779</v>
      </c>
      <c r="H76" s="1061">
        <v>0</v>
      </c>
      <c r="I76" s="1061"/>
      <c r="J76" s="1061">
        <v>44800</v>
      </c>
      <c r="K76" s="1062">
        <f t="shared" si="1"/>
        <v>44800</v>
      </c>
    </row>
    <row r="77" spans="1:11" s="346" customFormat="1">
      <c r="A77" s="345">
        <v>103</v>
      </c>
      <c r="B77" s="1058" t="s">
        <v>835</v>
      </c>
      <c r="C77" s="345" t="s">
        <v>2468</v>
      </c>
      <c r="D77" s="345" t="s">
        <v>703</v>
      </c>
      <c r="E77" s="347" t="s">
        <v>834</v>
      </c>
      <c r="F77" s="1066">
        <v>45789</v>
      </c>
      <c r="G77" s="345" t="s">
        <v>4779</v>
      </c>
      <c r="H77" s="1061">
        <v>0</v>
      </c>
      <c r="I77" s="1061"/>
      <c r="J77" s="1061">
        <v>44800</v>
      </c>
      <c r="K77" s="1062">
        <f t="shared" si="1"/>
        <v>44800</v>
      </c>
    </row>
    <row r="78" spans="1:11" s="346" customFormat="1" ht="30">
      <c r="A78" s="345">
        <v>104</v>
      </c>
      <c r="B78" s="1058" t="s">
        <v>2484</v>
      </c>
      <c r="C78" s="345" t="s">
        <v>2468</v>
      </c>
      <c r="D78" s="345" t="s">
        <v>703</v>
      </c>
      <c r="E78" s="347" t="s">
        <v>834</v>
      </c>
      <c r="F78" s="1066">
        <v>45789</v>
      </c>
      <c r="G78" s="345" t="s">
        <v>4779</v>
      </c>
      <c r="H78" s="1061">
        <v>0</v>
      </c>
      <c r="I78" s="1061"/>
      <c r="J78" s="1061">
        <v>25200</v>
      </c>
      <c r="K78" s="1062">
        <f t="shared" si="1"/>
        <v>25200</v>
      </c>
    </row>
    <row r="79" spans="1:11" s="346" customFormat="1">
      <c r="A79" s="345">
        <v>105</v>
      </c>
      <c r="B79" s="1058" t="s">
        <v>2489</v>
      </c>
      <c r="C79" s="345" t="s">
        <v>2468</v>
      </c>
      <c r="D79" s="345" t="s">
        <v>703</v>
      </c>
      <c r="E79" s="347" t="s">
        <v>834</v>
      </c>
      <c r="F79" s="1066">
        <v>45789</v>
      </c>
      <c r="G79" s="345" t="s">
        <v>4779</v>
      </c>
      <c r="H79" s="1061">
        <v>0</v>
      </c>
      <c r="I79" s="1061"/>
      <c r="J79" s="1061">
        <v>25200</v>
      </c>
      <c r="K79" s="1062">
        <f t="shared" si="1"/>
        <v>25200</v>
      </c>
    </row>
    <row r="80" spans="1:11" s="346" customFormat="1">
      <c r="A80" s="345">
        <v>106</v>
      </c>
      <c r="B80" s="1058" t="s">
        <v>2488</v>
      </c>
      <c r="C80" s="345" t="s">
        <v>2468</v>
      </c>
      <c r="D80" s="345" t="s">
        <v>703</v>
      </c>
      <c r="E80" s="347" t="s">
        <v>834</v>
      </c>
      <c r="F80" s="1066">
        <v>45789</v>
      </c>
      <c r="G80" s="345" t="s">
        <v>4779</v>
      </c>
      <c r="H80" s="1061">
        <v>0</v>
      </c>
      <c r="I80" s="1061"/>
      <c r="J80" s="1061">
        <v>44800</v>
      </c>
      <c r="K80" s="1062">
        <f t="shared" si="1"/>
        <v>44800</v>
      </c>
    </row>
    <row r="81" spans="1:11" s="346" customFormat="1">
      <c r="A81" s="345">
        <v>107</v>
      </c>
      <c r="B81" s="1058" t="s">
        <v>4782</v>
      </c>
      <c r="C81" s="345" t="s">
        <v>2468</v>
      </c>
      <c r="D81" s="345" t="s">
        <v>703</v>
      </c>
      <c r="E81" s="347" t="s">
        <v>834</v>
      </c>
      <c r="F81" s="1066">
        <v>45762</v>
      </c>
      <c r="G81" s="345" t="s">
        <v>4783</v>
      </c>
      <c r="H81" s="1061">
        <v>0</v>
      </c>
      <c r="I81" s="1061"/>
      <c r="J81" s="1061">
        <v>67200</v>
      </c>
      <c r="K81" s="1062">
        <f t="shared" si="1"/>
        <v>67200</v>
      </c>
    </row>
    <row r="82" spans="1:11" s="346" customFormat="1">
      <c r="A82" s="345">
        <v>108</v>
      </c>
      <c r="B82" s="1058" t="s">
        <v>833</v>
      </c>
      <c r="C82" s="345" t="s">
        <v>2468</v>
      </c>
      <c r="D82" s="345" t="s">
        <v>703</v>
      </c>
      <c r="E82" s="347" t="s">
        <v>834</v>
      </c>
      <c r="F82" s="1066">
        <v>45926</v>
      </c>
      <c r="G82" s="345" t="s">
        <v>4784</v>
      </c>
      <c r="H82" s="1061">
        <v>0</v>
      </c>
      <c r="I82" s="1061"/>
      <c r="J82" s="1061">
        <v>56000</v>
      </c>
      <c r="K82" s="1062">
        <f t="shared" si="1"/>
        <v>56000</v>
      </c>
    </row>
    <row r="83" spans="1:11" s="346" customFormat="1">
      <c r="A83" s="345">
        <v>109</v>
      </c>
      <c r="B83" s="1058" t="s">
        <v>2486</v>
      </c>
      <c r="C83" s="345" t="s">
        <v>2468</v>
      </c>
      <c r="D83" s="345" t="s">
        <v>2493</v>
      </c>
      <c r="E83" s="347" t="s">
        <v>834</v>
      </c>
      <c r="F83" s="1066">
        <v>45772</v>
      </c>
      <c r="G83" s="345" t="s">
        <v>4785</v>
      </c>
      <c r="H83" s="1061">
        <v>0</v>
      </c>
      <c r="I83" s="1061"/>
      <c r="J83" s="1061">
        <v>12600</v>
      </c>
      <c r="K83" s="1062">
        <f t="shared" si="1"/>
        <v>12600</v>
      </c>
    </row>
    <row r="84" spans="1:11" s="346" customFormat="1">
      <c r="A84" s="345">
        <v>110</v>
      </c>
      <c r="B84" s="1058" t="s">
        <v>837</v>
      </c>
      <c r="C84" s="345" t="s">
        <v>2468</v>
      </c>
      <c r="D84" s="345" t="s">
        <v>836</v>
      </c>
      <c r="E84" s="347" t="s">
        <v>834</v>
      </c>
      <c r="F84" s="1066">
        <v>45720</v>
      </c>
      <c r="G84" s="345" t="s">
        <v>4786</v>
      </c>
      <c r="H84" s="1061">
        <v>0</v>
      </c>
      <c r="I84" s="1061"/>
      <c r="J84" s="1061">
        <v>28000</v>
      </c>
      <c r="K84" s="1062">
        <f t="shared" si="1"/>
        <v>28000</v>
      </c>
    </row>
    <row r="85" spans="1:11" s="346" customFormat="1">
      <c r="A85" s="345">
        <v>111</v>
      </c>
      <c r="B85" s="1058" t="s">
        <v>833</v>
      </c>
      <c r="C85" s="345" t="s">
        <v>2468</v>
      </c>
      <c r="D85" s="345" t="s">
        <v>836</v>
      </c>
      <c r="E85" s="347" t="s">
        <v>834</v>
      </c>
      <c r="F85" s="1066">
        <v>45720</v>
      </c>
      <c r="G85" s="345" t="s">
        <v>4787</v>
      </c>
      <c r="H85" s="1061">
        <v>0</v>
      </c>
      <c r="I85" s="1061"/>
      <c r="J85" s="1061">
        <v>28000</v>
      </c>
      <c r="K85" s="1062">
        <f t="shared" si="1"/>
        <v>28000</v>
      </c>
    </row>
    <row r="86" spans="1:11" s="346" customFormat="1" ht="30">
      <c r="A86" s="345">
        <v>112</v>
      </c>
      <c r="B86" s="1058" t="s">
        <v>2484</v>
      </c>
      <c r="C86" s="345" t="s">
        <v>2468</v>
      </c>
      <c r="D86" s="345" t="s">
        <v>836</v>
      </c>
      <c r="E86" s="347" t="s">
        <v>834</v>
      </c>
      <c r="F86" s="1066">
        <v>45742</v>
      </c>
      <c r="G86" s="345" t="s">
        <v>4788</v>
      </c>
      <c r="H86" s="1061">
        <v>0</v>
      </c>
      <c r="I86" s="1061"/>
      <c r="J86" s="1061">
        <v>6300</v>
      </c>
      <c r="K86" s="1062">
        <f t="shared" si="1"/>
        <v>6300</v>
      </c>
    </row>
    <row r="87" spans="1:11" s="346" customFormat="1">
      <c r="A87" s="345">
        <v>113</v>
      </c>
      <c r="B87" s="1058" t="s">
        <v>835</v>
      </c>
      <c r="C87" s="345" t="s">
        <v>2468</v>
      </c>
      <c r="D87" s="345" t="s">
        <v>836</v>
      </c>
      <c r="E87" s="347" t="s">
        <v>834</v>
      </c>
      <c r="F87" s="1066">
        <v>45742</v>
      </c>
      <c r="G87" s="345" t="s">
        <v>4788</v>
      </c>
      <c r="H87" s="1061">
        <v>0</v>
      </c>
      <c r="I87" s="1061"/>
      <c r="J87" s="1061">
        <v>11200</v>
      </c>
      <c r="K87" s="1062">
        <f t="shared" si="1"/>
        <v>11200</v>
      </c>
    </row>
    <row r="88" spans="1:11" s="346" customFormat="1">
      <c r="A88" s="345">
        <v>114</v>
      </c>
      <c r="B88" s="1058" t="s">
        <v>833</v>
      </c>
      <c r="C88" s="345" t="s">
        <v>2468</v>
      </c>
      <c r="D88" s="345" t="s">
        <v>836</v>
      </c>
      <c r="E88" s="347" t="s">
        <v>834</v>
      </c>
      <c r="F88" s="1066">
        <v>45742</v>
      </c>
      <c r="G88" s="345" t="s">
        <v>4788</v>
      </c>
      <c r="H88" s="1061">
        <v>0</v>
      </c>
      <c r="I88" s="1061"/>
      <c r="J88" s="1061">
        <v>14000</v>
      </c>
      <c r="K88" s="1062">
        <f t="shared" si="1"/>
        <v>14000</v>
      </c>
    </row>
    <row r="89" spans="1:11" s="346" customFormat="1">
      <c r="A89" s="345">
        <v>115</v>
      </c>
      <c r="B89" s="1058" t="s">
        <v>2494</v>
      </c>
      <c r="C89" s="345" t="s">
        <v>2468</v>
      </c>
      <c r="D89" s="345" t="s">
        <v>836</v>
      </c>
      <c r="E89" s="347" t="s">
        <v>834</v>
      </c>
      <c r="F89" s="1066">
        <v>45789</v>
      </c>
      <c r="G89" s="345" t="s">
        <v>4779</v>
      </c>
      <c r="H89" s="1061">
        <v>0</v>
      </c>
      <c r="I89" s="1061"/>
      <c r="J89" s="1061">
        <v>56000</v>
      </c>
      <c r="K89" s="1062">
        <f t="shared" si="1"/>
        <v>56000</v>
      </c>
    </row>
    <row r="90" spans="1:11" s="346" customFormat="1">
      <c r="A90" s="345">
        <v>116</v>
      </c>
      <c r="B90" s="1058" t="s">
        <v>2495</v>
      </c>
      <c r="C90" s="345" t="s">
        <v>2468</v>
      </c>
      <c r="D90" s="345" t="s">
        <v>836</v>
      </c>
      <c r="E90" s="347" t="s">
        <v>834</v>
      </c>
      <c r="F90" s="1066">
        <v>45789</v>
      </c>
      <c r="G90" s="345" t="s">
        <v>4779</v>
      </c>
      <c r="H90" s="1061">
        <v>0</v>
      </c>
      <c r="I90" s="1061"/>
      <c r="J90" s="1061">
        <v>56000</v>
      </c>
      <c r="K90" s="1062">
        <f t="shared" si="1"/>
        <v>56000</v>
      </c>
    </row>
    <row r="91" spans="1:11" s="346" customFormat="1">
      <c r="A91" s="345">
        <v>117</v>
      </c>
      <c r="B91" s="1058" t="s">
        <v>837</v>
      </c>
      <c r="C91" s="345" t="s">
        <v>2468</v>
      </c>
      <c r="D91" s="345" t="s">
        <v>836</v>
      </c>
      <c r="E91" s="347" t="s">
        <v>834</v>
      </c>
      <c r="F91" s="1066">
        <v>45789</v>
      </c>
      <c r="G91" s="345" t="s">
        <v>4779</v>
      </c>
      <c r="H91" s="1061">
        <v>0</v>
      </c>
      <c r="I91" s="1061"/>
      <c r="J91" s="1061">
        <v>56000</v>
      </c>
      <c r="K91" s="1062">
        <f t="shared" si="1"/>
        <v>56000</v>
      </c>
    </row>
    <row r="92" spans="1:11" s="346" customFormat="1">
      <c r="A92" s="345">
        <v>118</v>
      </c>
      <c r="B92" s="1058" t="s">
        <v>2496</v>
      </c>
      <c r="C92" s="345" t="s">
        <v>2468</v>
      </c>
      <c r="D92" s="345" t="s">
        <v>836</v>
      </c>
      <c r="E92" s="347" t="s">
        <v>834</v>
      </c>
      <c r="F92" s="1066">
        <v>45789</v>
      </c>
      <c r="G92" s="345" t="s">
        <v>4779</v>
      </c>
      <c r="H92" s="1061">
        <v>0</v>
      </c>
      <c r="I92" s="1061"/>
      <c r="J92" s="1061">
        <v>56000</v>
      </c>
      <c r="K92" s="1062">
        <f t="shared" si="1"/>
        <v>56000</v>
      </c>
    </row>
    <row r="93" spans="1:11" s="346" customFormat="1">
      <c r="A93" s="345">
        <v>119</v>
      </c>
      <c r="B93" s="1058" t="s">
        <v>2497</v>
      </c>
      <c r="C93" s="345" t="s">
        <v>2468</v>
      </c>
      <c r="D93" s="345" t="s">
        <v>836</v>
      </c>
      <c r="E93" s="347" t="s">
        <v>834</v>
      </c>
      <c r="F93" s="1066">
        <v>45789</v>
      </c>
      <c r="G93" s="345" t="s">
        <v>4779</v>
      </c>
      <c r="H93" s="1061">
        <v>0</v>
      </c>
      <c r="I93" s="1061"/>
      <c r="J93" s="1061">
        <v>56000</v>
      </c>
      <c r="K93" s="1062">
        <f t="shared" si="1"/>
        <v>56000</v>
      </c>
    </row>
    <row r="94" spans="1:11" s="346" customFormat="1">
      <c r="A94" s="345">
        <v>120</v>
      </c>
      <c r="B94" s="1237" t="s">
        <v>2490</v>
      </c>
      <c r="C94" s="345" t="s">
        <v>2468</v>
      </c>
      <c r="D94" s="1073" t="s">
        <v>803</v>
      </c>
      <c r="E94" s="347" t="s">
        <v>834</v>
      </c>
      <c r="F94" s="1074">
        <v>45827</v>
      </c>
      <c r="G94" s="1075" t="s">
        <v>4789</v>
      </c>
      <c r="H94" s="1061">
        <v>0</v>
      </c>
      <c r="I94" s="1061"/>
      <c r="J94" s="1076">
        <v>50000</v>
      </c>
      <c r="K94" s="1062">
        <f t="shared" si="1"/>
        <v>50000</v>
      </c>
    </row>
    <row r="95" spans="1:11" s="346" customFormat="1" ht="30">
      <c r="A95" s="345">
        <v>121</v>
      </c>
      <c r="B95" s="1237" t="s">
        <v>2484</v>
      </c>
      <c r="C95" s="345" t="s">
        <v>2468</v>
      </c>
      <c r="D95" s="1073" t="s">
        <v>803</v>
      </c>
      <c r="E95" s="347" t="s">
        <v>834</v>
      </c>
      <c r="F95" s="1074">
        <v>45827</v>
      </c>
      <c r="G95" s="1075" t="s">
        <v>4790</v>
      </c>
      <c r="H95" s="1061">
        <v>0</v>
      </c>
      <c r="I95" s="1061"/>
      <c r="J95" s="1076">
        <v>50000</v>
      </c>
      <c r="K95" s="1062">
        <f t="shared" si="1"/>
        <v>50000</v>
      </c>
    </row>
    <row r="96" spans="1:11" s="346" customFormat="1">
      <c r="A96" s="345">
        <v>122</v>
      </c>
      <c r="B96" s="1237" t="s">
        <v>835</v>
      </c>
      <c r="C96" s="345" t="s">
        <v>2468</v>
      </c>
      <c r="D96" s="1073" t="s">
        <v>803</v>
      </c>
      <c r="E96" s="347" t="s">
        <v>834</v>
      </c>
      <c r="F96" s="1074">
        <v>45827</v>
      </c>
      <c r="G96" s="1075" t="s">
        <v>4791</v>
      </c>
      <c r="H96" s="1061">
        <v>0</v>
      </c>
      <c r="I96" s="1061"/>
      <c r="J96" s="1076">
        <v>50000</v>
      </c>
      <c r="K96" s="1062">
        <f t="shared" si="1"/>
        <v>50000</v>
      </c>
    </row>
    <row r="97" spans="1:11" s="346" customFormat="1">
      <c r="A97" s="345">
        <v>123</v>
      </c>
      <c r="B97" s="1237" t="s">
        <v>833</v>
      </c>
      <c r="C97" s="345" t="s">
        <v>2468</v>
      </c>
      <c r="D97" s="1073" t="s">
        <v>2498</v>
      </c>
      <c r="E97" s="347" t="s">
        <v>834</v>
      </c>
      <c r="F97" s="1074">
        <v>45813</v>
      </c>
      <c r="G97" s="1073" t="s">
        <v>4792</v>
      </c>
      <c r="H97" s="1061">
        <v>0</v>
      </c>
      <c r="I97" s="1061"/>
      <c r="J97" s="1076">
        <v>1750000</v>
      </c>
      <c r="K97" s="1062">
        <f t="shared" si="1"/>
        <v>1750000</v>
      </c>
    </row>
    <row r="98" spans="1:11" s="346" customFormat="1">
      <c r="A98" s="345">
        <v>124</v>
      </c>
      <c r="B98" s="1237" t="s">
        <v>2487</v>
      </c>
      <c r="C98" s="345" t="s">
        <v>2468</v>
      </c>
      <c r="D98" s="1073" t="s">
        <v>2485</v>
      </c>
      <c r="E98" s="347" t="s">
        <v>834</v>
      </c>
      <c r="F98" s="1074">
        <v>45789</v>
      </c>
      <c r="G98" s="1073" t="s">
        <v>4793</v>
      </c>
      <c r="H98" s="1061">
        <v>0</v>
      </c>
      <c r="I98" s="1061"/>
      <c r="J98" s="1076">
        <v>222000</v>
      </c>
      <c r="K98" s="1062">
        <f t="shared" si="1"/>
        <v>222000</v>
      </c>
    </row>
    <row r="99" spans="1:11" s="346" customFormat="1">
      <c r="A99" s="345">
        <v>125</v>
      </c>
      <c r="B99" s="1238" t="s">
        <v>2499</v>
      </c>
      <c r="C99" s="1067" t="s">
        <v>2468</v>
      </c>
      <c r="D99" s="1067" t="s">
        <v>703</v>
      </c>
      <c r="E99" s="1078" t="s">
        <v>834</v>
      </c>
      <c r="F99" s="1079">
        <v>45831</v>
      </c>
      <c r="G99" s="1077" t="s">
        <v>2500</v>
      </c>
      <c r="H99" s="1069">
        <v>0</v>
      </c>
      <c r="I99" s="1077"/>
      <c r="J99" s="1080">
        <v>42000</v>
      </c>
      <c r="K99" s="1070">
        <f t="shared" si="1"/>
        <v>42000</v>
      </c>
    </row>
    <row r="100" spans="1:11" s="346" customFormat="1">
      <c r="A100" s="345">
        <v>126</v>
      </c>
      <c r="B100" s="1238" t="s">
        <v>2501</v>
      </c>
      <c r="C100" s="1067" t="s">
        <v>2468</v>
      </c>
      <c r="D100" s="1067" t="s">
        <v>703</v>
      </c>
      <c r="E100" s="1078" t="s">
        <v>834</v>
      </c>
      <c r="F100" s="1079">
        <v>45831</v>
      </c>
      <c r="G100" s="1077" t="s">
        <v>2500</v>
      </c>
      <c r="H100" s="1069">
        <v>0</v>
      </c>
      <c r="I100" s="1077"/>
      <c r="J100" s="1080">
        <v>18900</v>
      </c>
      <c r="K100" s="1070">
        <f t="shared" si="1"/>
        <v>18900</v>
      </c>
    </row>
    <row r="101" spans="1:11" s="346" customFormat="1">
      <c r="A101" s="345">
        <v>127</v>
      </c>
      <c r="B101" s="1238" t="s">
        <v>2487</v>
      </c>
      <c r="C101" s="1067" t="s">
        <v>2468</v>
      </c>
      <c r="D101" s="1067" t="s">
        <v>703</v>
      </c>
      <c r="E101" s="1078" t="s">
        <v>834</v>
      </c>
      <c r="F101" s="1079">
        <v>45831</v>
      </c>
      <c r="G101" s="1077" t="s">
        <v>2500</v>
      </c>
      <c r="H101" s="1069">
        <v>0</v>
      </c>
      <c r="I101" s="1077"/>
      <c r="J101" s="1080">
        <v>18900</v>
      </c>
      <c r="K101" s="1070">
        <f t="shared" si="1"/>
        <v>18900</v>
      </c>
    </row>
    <row r="102" spans="1:11" s="346" customFormat="1">
      <c r="A102" s="345">
        <v>128</v>
      </c>
      <c r="B102" s="1238" t="s">
        <v>2502</v>
      </c>
      <c r="C102" s="1067" t="s">
        <v>2468</v>
      </c>
      <c r="D102" s="1067" t="s">
        <v>703</v>
      </c>
      <c r="E102" s="1078" t="s">
        <v>834</v>
      </c>
      <c r="F102" s="1079">
        <v>45831</v>
      </c>
      <c r="G102" s="1077" t="s">
        <v>2500</v>
      </c>
      <c r="H102" s="1069">
        <v>0</v>
      </c>
      <c r="I102" s="1077"/>
      <c r="J102" s="1080">
        <v>18900</v>
      </c>
      <c r="K102" s="1070">
        <f t="shared" si="1"/>
        <v>18900</v>
      </c>
    </row>
    <row r="103" spans="1:11" s="346" customFormat="1">
      <c r="A103" s="345">
        <v>129</v>
      </c>
      <c r="B103" s="1238" t="s">
        <v>2503</v>
      </c>
      <c r="C103" s="1067" t="s">
        <v>2468</v>
      </c>
      <c r="D103" s="1067" t="s">
        <v>703</v>
      </c>
      <c r="E103" s="1078" t="s">
        <v>834</v>
      </c>
      <c r="F103" s="1079">
        <v>45831</v>
      </c>
      <c r="G103" s="1077" t="s">
        <v>2500</v>
      </c>
      <c r="H103" s="1069">
        <v>0</v>
      </c>
      <c r="I103" s="1077"/>
      <c r="J103" s="1080">
        <v>33600</v>
      </c>
      <c r="K103" s="1070">
        <f t="shared" si="1"/>
        <v>33600</v>
      </c>
    </row>
    <row r="104" spans="1:11" s="346" customFormat="1">
      <c r="A104" s="345">
        <v>130</v>
      </c>
      <c r="B104" s="1238" t="s">
        <v>2504</v>
      </c>
      <c r="C104" s="1067" t="s">
        <v>2468</v>
      </c>
      <c r="D104" s="1067" t="s">
        <v>703</v>
      </c>
      <c r="E104" s="1078" t="s">
        <v>834</v>
      </c>
      <c r="F104" s="1079">
        <v>45831</v>
      </c>
      <c r="G104" s="1077" t="s">
        <v>2500</v>
      </c>
      <c r="H104" s="1069">
        <v>0</v>
      </c>
      <c r="I104" s="1077"/>
      <c r="J104" s="1080">
        <v>33600</v>
      </c>
      <c r="K104" s="1070">
        <f t="shared" si="1"/>
        <v>33600</v>
      </c>
    </row>
    <row r="105" spans="1:11" s="346" customFormat="1">
      <c r="A105" s="345">
        <v>131</v>
      </c>
      <c r="B105" s="1238" t="s">
        <v>2505</v>
      </c>
      <c r="C105" s="1067" t="s">
        <v>2468</v>
      </c>
      <c r="D105" s="1067" t="s">
        <v>703</v>
      </c>
      <c r="E105" s="1078" t="s">
        <v>834</v>
      </c>
      <c r="F105" s="1079">
        <v>45831</v>
      </c>
      <c r="G105" s="1077" t="s">
        <v>2500</v>
      </c>
      <c r="H105" s="1069">
        <v>0</v>
      </c>
      <c r="I105" s="1077"/>
      <c r="J105" s="1080">
        <v>12600</v>
      </c>
      <c r="K105" s="1070">
        <f t="shared" si="1"/>
        <v>12600</v>
      </c>
    </row>
    <row r="106" spans="1:11" s="346" customFormat="1">
      <c r="A106" s="345">
        <v>132</v>
      </c>
      <c r="B106" s="1238" t="s">
        <v>2506</v>
      </c>
      <c r="C106" s="1067" t="s">
        <v>2468</v>
      </c>
      <c r="D106" s="1067" t="s">
        <v>703</v>
      </c>
      <c r="E106" s="1078" t="s">
        <v>834</v>
      </c>
      <c r="F106" s="1079">
        <v>45831</v>
      </c>
      <c r="G106" s="1077" t="s">
        <v>2500</v>
      </c>
      <c r="H106" s="1069">
        <v>0</v>
      </c>
      <c r="I106" s="1077"/>
      <c r="J106" s="1080">
        <v>12600</v>
      </c>
      <c r="K106" s="1070">
        <f t="shared" si="1"/>
        <v>12600</v>
      </c>
    </row>
    <row r="107" spans="1:11" s="346" customFormat="1">
      <c r="A107" s="345">
        <v>133</v>
      </c>
      <c r="B107" s="1238" t="s">
        <v>2507</v>
      </c>
      <c r="C107" s="1067" t="s">
        <v>2468</v>
      </c>
      <c r="D107" s="1067" t="s">
        <v>703</v>
      </c>
      <c r="E107" s="1078" t="s">
        <v>834</v>
      </c>
      <c r="F107" s="1079">
        <v>45831</v>
      </c>
      <c r="G107" s="1077" t="s">
        <v>2500</v>
      </c>
      <c r="H107" s="1069">
        <v>0</v>
      </c>
      <c r="I107" s="1077"/>
      <c r="J107" s="1080">
        <v>12600</v>
      </c>
      <c r="K107" s="1070">
        <f t="shared" si="1"/>
        <v>12600</v>
      </c>
    </row>
    <row r="108" spans="1:11" s="346" customFormat="1">
      <c r="A108" s="345">
        <v>134</v>
      </c>
      <c r="B108" s="1238" t="s">
        <v>2508</v>
      </c>
      <c r="C108" s="1067" t="s">
        <v>2468</v>
      </c>
      <c r="D108" s="1067" t="s">
        <v>703</v>
      </c>
      <c r="E108" s="1078" t="s">
        <v>834</v>
      </c>
      <c r="F108" s="1079">
        <v>45831</v>
      </c>
      <c r="G108" s="1077" t="s">
        <v>2500</v>
      </c>
      <c r="H108" s="1069">
        <v>0</v>
      </c>
      <c r="I108" s="1077"/>
      <c r="J108" s="1080">
        <v>12600</v>
      </c>
      <c r="K108" s="1070">
        <f t="shared" si="1"/>
        <v>12600</v>
      </c>
    </row>
    <row r="109" spans="1:11" s="346" customFormat="1">
      <c r="A109" s="345">
        <v>135</v>
      </c>
      <c r="B109" s="1238" t="s">
        <v>2509</v>
      </c>
      <c r="C109" s="1067" t="s">
        <v>2468</v>
      </c>
      <c r="D109" s="1067" t="s">
        <v>703</v>
      </c>
      <c r="E109" s="1078" t="s">
        <v>834</v>
      </c>
      <c r="F109" s="1079">
        <v>45831</v>
      </c>
      <c r="G109" s="1077" t="s">
        <v>2500</v>
      </c>
      <c r="H109" s="1069">
        <v>0</v>
      </c>
      <c r="I109" s="1077"/>
      <c r="J109" s="1080">
        <v>12600</v>
      </c>
      <c r="K109" s="1070">
        <f t="shared" si="1"/>
        <v>12600</v>
      </c>
    </row>
    <row r="110" spans="1:11" s="346" customFormat="1">
      <c r="A110" s="345">
        <v>136</v>
      </c>
      <c r="B110" s="1238" t="s">
        <v>2499</v>
      </c>
      <c r="C110" s="1067" t="s">
        <v>2468</v>
      </c>
      <c r="D110" s="1067" t="s">
        <v>703</v>
      </c>
      <c r="E110" s="1078" t="s">
        <v>834</v>
      </c>
      <c r="F110" s="1079">
        <v>45824</v>
      </c>
      <c r="G110" s="1077" t="s">
        <v>2510</v>
      </c>
      <c r="H110" s="1069">
        <v>0</v>
      </c>
      <c r="I110" s="1077"/>
      <c r="J110" s="1080">
        <v>28000</v>
      </c>
      <c r="K110" s="1070">
        <f t="shared" si="1"/>
        <v>28000</v>
      </c>
    </row>
    <row r="111" spans="1:11" s="346" customFormat="1">
      <c r="A111" s="345">
        <v>137</v>
      </c>
      <c r="B111" s="1238" t="s">
        <v>2486</v>
      </c>
      <c r="C111" s="1067" t="s">
        <v>2468</v>
      </c>
      <c r="D111" s="1067" t="s">
        <v>703</v>
      </c>
      <c r="E111" s="1078" t="s">
        <v>834</v>
      </c>
      <c r="F111" s="1079">
        <v>45824</v>
      </c>
      <c r="G111" s="1077" t="s">
        <v>2511</v>
      </c>
      <c r="H111" s="1069">
        <v>0</v>
      </c>
      <c r="I111" s="1077"/>
      <c r="J111" s="1080">
        <v>12600</v>
      </c>
      <c r="K111" s="1070">
        <f t="shared" si="1"/>
        <v>12600</v>
      </c>
    </row>
    <row r="112" spans="1:11" s="346" customFormat="1">
      <c r="A112" s="345">
        <v>138</v>
      </c>
      <c r="B112" s="1238" t="s">
        <v>835</v>
      </c>
      <c r="C112" s="1067" t="s">
        <v>2468</v>
      </c>
      <c r="D112" s="1067" t="s">
        <v>703</v>
      </c>
      <c r="E112" s="1078" t="s">
        <v>834</v>
      </c>
      <c r="F112" s="1079">
        <v>45685</v>
      </c>
      <c r="G112" s="1077" t="s">
        <v>2512</v>
      </c>
      <c r="H112" s="1069">
        <v>0</v>
      </c>
      <c r="I112" s="1077"/>
      <c r="J112" s="1080">
        <v>56000</v>
      </c>
      <c r="K112" s="1070">
        <f t="shared" si="1"/>
        <v>56000</v>
      </c>
    </row>
    <row r="113" spans="1:11" s="346" customFormat="1">
      <c r="A113" s="345">
        <v>139</v>
      </c>
      <c r="B113" s="1238" t="s">
        <v>2513</v>
      </c>
      <c r="C113" s="1067" t="s">
        <v>2468</v>
      </c>
      <c r="D113" s="1067" t="s">
        <v>703</v>
      </c>
      <c r="E113" s="1078" t="s">
        <v>834</v>
      </c>
      <c r="F113" s="1079">
        <v>45685</v>
      </c>
      <c r="G113" s="1077" t="s">
        <v>2512</v>
      </c>
      <c r="H113" s="1069">
        <v>0</v>
      </c>
      <c r="I113" s="1077"/>
      <c r="J113" s="1080">
        <v>56000</v>
      </c>
      <c r="K113" s="1070">
        <f t="shared" si="1"/>
        <v>56000</v>
      </c>
    </row>
    <row r="114" spans="1:11" s="346" customFormat="1">
      <c r="A114" s="345">
        <v>140</v>
      </c>
      <c r="B114" s="1238" t="s">
        <v>2490</v>
      </c>
      <c r="C114" s="1067" t="s">
        <v>2468</v>
      </c>
      <c r="D114" s="1067" t="s">
        <v>703</v>
      </c>
      <c r="E114" s="1078" t="s">
        <v>834</v>
      </c>
      <c r="F114" s="1079">
        <v>45685</v>
      </c>
      <c r="G114" s="1077" t="s">
        <v>2512</v>
      </c>
      <c r="H114" s="1069">
        <v>0</v>
      </c>
      <c r="I114" s="1077"/>
      <c r="J114" s="1080">
        <v>31500</v>
      </c>
      <c r="K114" s="1070">
        <f t="shared" si="1"/>
        <v>31500</v>
      </c>
    </row>
    <row r="115" spans="1:11" s="346" customFormat="1" ht="30">
      <c r="A115" s="345">
        <v>141</v>
      </c>
      <c r="B115" s="1238" t="s">
        <v>2484</v>
      </c>
      <c r="C115" s="1067" t="s">
        <v>2468</v>
      </c>
      <c r="D115" s="1067" t="s">
        <v>703</v>
      </c>
      <c r="E115" s="1078" t="s">
        <v>834</v>
      </c>
      <c r="F115" s="1079">
        <v>45685</v>
      </c>
      <c r="G115" s="1077" t="s">
        <v>2512</v>
      </c>
      <c r="H115" s="1069">
        <v>0</v>
      </c>
      <c r="I115" s="1077"/>
      <c r="J115" s="1080">
        <v>31500</v>
      </c>
      <c r="K115" s="1070">
        <f t="shared" si="1"/>
        <v>31500</v>
      </c>
    </row>
    <row r="116" spans="1:11" s="346" customFormat="1">
      <c r="A116" s="345">
        <v>142</v>
      </c>
      <c r="B116" s="1238" t="s">
        <v>833</v>
      </c>
      <c r="C116" s="1067" t="s">
        <v>2468</v>
      </c>
      <c r="D116" s="1067" t="s">
        <v>703</v>
      </c>
      <c r="E116" s="1078" t="s">
        <v>834</v>
      </c>
      <c r="F116" s="1079">
        <v>45786</v>
      </c>
      <c r="G116" s="1077" t="s">
        <v>2514</v>
      </c>
      <c r="H116" s="1069">
        <v>0</v>
      </c>
      <c r="I116" s="1077"/>
      <c r="J116" s="1080">
        <v>28000</v>
      </c>
      <c r="K116" s="1070">
        <f t="shared" si="1"/>
        <v>28000</v>
      </c>
    </row>
    <row r="117" spans="1:11" s="346" customFormat="1">
      <c r="A117" s="345">
        <v>143</v>
      </c>
      <c r="B117" s="1238" t="s">
        <v>2515</v>
      </c>
      <c r="C117" s="1067" t="s">
        <v>2468</v>
      </c>
      <c r="D117" s="1067" t="s">
        <v>703</v>
      </c>
      <c r="E117" s="1078" t="s">
        <v>834</v>
      </c>
      <c r="F117" s="1079">
        <v>45786</v>
      </c>
      <c r="G117" s="1077" t="s">
        <v>2514</v>
      </c>
      <c r="H117" s="1069">
        <v>0</v>
      </c>
      <c r="I117" s="1077"/>
      <c r="J117" s="1080">
        <v>28000</v>
      </c>
      <c r="K117" s="1070">
        <f t="shared" si="1"/>
        <v>28000</v>
      </c>
    </row>
    <row r="118" spans="1:11" s="346" customFormat="1">
      <c r="A118" s="345">
        <v>144</v>
      </c>
      <c r="B118" s="1238" t="s">
        <v>2488</v>
      </c>
      <c r="C118" s="1067" t="s">
        <v>2468</v>
      </c>
      <c r="D118" s="1067" t="s">
        <v>703</v>
      </c>
      <c r="E118" s="1078" t="s">
        <v>834</v>
      </c>
      <c r="F118" s="1079">
        <v>45786</v>
      </c>
      <c r="G118" s="1077" t="s">
        <v>2514</v>
      </c>
      <c r="H118" s="1069">
        <v>0</v>
      </c>
      <c r="I118" s="1077"/>
      <c r="J118" s="1080">
        <v>22400</v>
      </c>
      <c r="K118" s="1070">
        <f t="shared" si="1"/>
        <v>22400</v>
      </c>
    </row>
    <row r="119" spans="1:11" s="346" customFormat="1">
      <c r="A119" s="345">
        <v>145</v>
      </c>
      <c r="B119" s="1238" t="s">
        <v>2502</v>
      </c>
      <c r="C119" s="1067" t="s">
        <v>2468</v>
      </c>
      <c r="D119" s="1067" t="s">
        <v>703</v>
      </c>
      <c r="E119" s="1078" t="s">
        <v>834</v>
      </c>
      <c r="F119" s="1079">
        <v>45786</v>
      </c>
      <c r="G119" s="1077" t="s">
        <v>2514</v>
      </c>
      <c r="H119" s="1069">
        <v>0</v>
      </c>
      <c r="I119" s="1077"/>
      <c r="J119" s="1080">
        <v>12600</v>
      </c>
      <c r="K119" s="1070">
        <f t="shared" si="1"/>
        <v>12600</v>
      </c>
    </row>
    <row r="120" spans="1:11" s="346" customFormat="1">
      <c r="A120" s="345">
        <v>146</v>
      </c>
      <c r="B120" s="1238" t="s">
        <v>2491</v>
      </c>
      <c r="C120" s="1067" t="s">
        <v>2468</v>
      </c>
      <c r="D120" s="1067" t="s">
        <v>703</v>
      </c>
      <c r="E120" s="1078" t="s">
        <v>834</v>
      </c>
      <c r="F120" s="1079">
        <v>45786</v>
      </c>
      <c r="G120" s="1077" t="s">
        <v>2514</v>
      </c>
      <c r="H120" s="1069">
        <v>0</v>
      </c>
      <c r="I120" s="1077"/>
      <c r="J120" s="1080">
        <v>12600</v>
      </c>
      <c r="K120" s="1070">
        <f t="shared" si="1"/>
        <v>12600</v>
      </c>
    </row>
    <row r="121" spans="1:11" s="346" customFormat="1">
      <c r="A121" s="345">
        <v>147</v>
      </c>
      <c r="B121" s="1238" t="s">
        <v>2490</v>
      </c>
      <c r="C121" s="1067" t="s">
        <v>2468</v>
      </c>
      <c r="D121" s="1067" t="s">
        <v>703</v>
      </c>
      <c r="E121" s="1078" t="s">
        <v>834</v>
      </c>
      <c r="F121" s="1079">
        <v>45786</v>
      </c>
      <c r="G121" s="1077" t="s">
        <v>2514</v>
      </c>
      <c r="H121" s="1069">
        <v>0</v>
      </c>
      <c r="I121" s="1077"/>
      <c r="J121" s="1080">
        <v>12600</v>
      </c>
      <c r="K121" s="1070">
        <f t="shared" si="1"/>
        <v>12600</v>
      </c>
    </row>
    <row r="122" spans="1:11" s="346" customFormat="1">
      <c r="A122" s="345">
        <v>148</v>
      </c>
      <c r="B122" s="1238" t="s">
        <v>2489</v>
      </c>
      <c r="C122" s="1067" t="s">
        <v>2468</v>
      </c>
      <c r="D122" s="1067" t="s">
        <v>703</v>
      </c>
      <c r="E122" s="1078" t="s">
        <v>834</v>
      </c>
      <c r="F122" s="1079">
        <v>45786</v>
      </c>
      <c r="G122" s="1077" t="s">
        <v>2514</v>
      </c>
      <c r="H122" s="1069">
        <v>0</v>
      </c>
      <c r="I122" s="1077"/>
      <c r="J122" s="1080">
        <v>12600</v>
      </c>
      <c r="K122" s="1070">
        <f t="shared" si="1"/>
        <v>12600</v>
      </c>
    </row>
    <row r="123" spans="1:11">
      <c r="A123" s="345">
        <v>149</v>
      </c>
      <c r="B123" s="1238" t="s">
        <v>2516</v>
      </c>
      <c r="C123" s="1067" t="s">
        <v>2468</v>
      </c>
      <c r="D123" s="1067" t="s">
        <v>703</v>
      </c>
      <c r="E123" s="1078" t="s">
        <v>834</v>
      </c>
      <c r="F123" s="1079">
        <v>45786</v>
      </c>
      <c r="G123" s="1077" t="s">
        <v>2514</v>
      </c>
      <c r="H123" s="1069">
        <v>0</v>
      </c>
      <c r="I123" s="1077"/>
      <c r="J123" s="1080">
        <v>12600</v>
      </c>
      <c r="K123" s="1070">
        <f t="shared" si="1"/>
        <v>12600</v>
      </c>
    </row>
    <row r="124" spans="1:11">
      <c r="A124" s="345">
        <v>150</v>
      </c>
      <c r="B124" s="1238" t="s">
        <v>2517</v>
      </c>
      <c r="C124" s="1067" t="s">
        <v>2468</v>
      </c>
      <c r="D124" s="1067" t="s">
        <v>703</v>
      </c>
      <c r="E124" s="1078" t="s">
        <v>834</v>
      </c>
      <c r="F124" s="1079">
        <v>45786</v>
      </c>
      <c r="G124" s="1077" t="s">
        <v>2518</v>
      </c>
      <c r="H124" s="1069">
        <v>0</v>
      </c>
      <c r="I124" s="1077"/>
      <c r="J124" s="1080">
        <v>12600</v>
      </c>
      <c r="K124" s="1070">
        <f t="shared" si="1"/>
        <v>12600</v>
      </c>
    </row>
    <row r="125" spans="1:11">
      <c r="A125" s="345">
        <v>151</v>
      </c>
      <c r="B125" s="1238" t="s">
        <v>837</v>
      </c>
      <c r="C125" s="1067" t="s">
        <v>2468</v>
      </c>
      <c r="D125" s="1067" t="s">
        <v>836</v>
      </c>
      <c r="E125" s="1078" t="s">
        <v>834</v>
      </c>
      <c r="F125" s="1079">
        <v>45834</v>
      </c>
      <c r="G125" s="1077" t="s">
        <v>2519</v>
      </c>
      <c r="H125" s="1069">
        <v>0</v>
      </c>
      <c r="I125" s="1077"/>
      <c r="J125" s="1080">
        <v>8400</v>
      </c>
      <c r="K125" s="1070">
        <f t="shared" si="1"/>
        <v>8400</v>
      </c>
    </row>
    <row r="126" spans="1:11">
      <c r="A126" s="345">
        <v>152</v>
      </c>
      <c r="B126" s="1238" t="s">
        <v>2495</v>
      </c>
      <c r="C126" s="1067" t="s">
        <v>2468</v>
      </c>
      <c r="D126" s="1067" t="s">
        <v>836</v>
      </c>
      <c r="E126" s="1078" t="s">
        <v>834</v>
      </c>
      <c r="F126" s="1079">
        <v>45834</v>
      </c>
      <c r="G126" s="1077" t="s">
        <v>2519</v>
      </c>
      <c r="H126" s="1069">
        <v>0</v>
      </c>
      <c r="I126" s="1077"/>
      <c r="J126" s="1080">
        <v>7000</v>
      </c>
      <c r="K126" s="1070">
        <f t="shared" si="1"/>
        <v>7000</v>
      </c>
    </row>
    <row r="127" spans="1:11">
      <c r="A127" s="345">
        <v>153</v>
      </c>
      <c r="B127" s="1238" t="s">
        <v>2496</v>
      </c>
      <c r="C127" s="1067" t="s">
        <v>2468</v>
      </c>
      <c r="D127" s="1067" t="s">
        <v>836</v>
      </c>
      <c r="E127" s="1078" t="s">
        <v>834</v>
      </c>
      <c r="F127" s="1079">
        <v>45834</v>
      </c>
      <c r="G127" s="1077" t="s">
        <v>2519</v>
      </c>
      <c r="H127" s="1069">
        <v>0</v>
      </c>
      <c r="I127" s="1077"/>
      <c r="J127" s="1080">
        <v>5600</v>
      </c>
      <c r="K127" s="1070">
        <f t="shared" si="1"/>
        <v>5600</v>
      </c>
    </row>
    <row r="128" spans="1:11" s="1081" customFormat="1">
      <c r="A128" s="345">
        <v>154</v>
      </c>
      <c r="B128" s="1238" t="s">
        <v>2494</v>
      </c>
      <c r="C128" s="1067" t="s">
        <v>2468</v>
      </c>
      <c r="D128" s="1067" t="s">
        <v>836</v>
      </c>
      <c r="E128" s="1078" t="s">
        <v>834</v>
      </c>
      <c r="F128" s="1079">
        <v>45834</v>
      </c>
      <c r="G128" s="1077" t="s">
        <v>2519</v>
      </c>
      <c r="H128" s="1069">
        <v>0</v>
      </c>
      <c r="I128" s="1077"/>
      <c r="J128" s="1080">
        <v>5600</v>
      </c>
      <c r="K128" s="1070">
        <f t="shared" si="1"/>
        <v>5600</v>
      </c>
    </row>
    <row r="129" spans="1:11" s="1081" customFormat="1">
      <c r="A129" s="345">
        <v>155</v>
      </c>
      <c r="B129" s="1238" t="s">
        <v>2497</v>
      </c>
      <c r="C129" s="1067" t="s">
        <v>2468</v>
      </c>
      <c r="D129" s="1067" t="s">
        <v>836</v>
      </c>
      <c r="E129" s="1078" t="s">
        <v>834</v>
      </c>
      <c r="F129" s="1079">
        <v>45834</v>
      </c>
      <c r="G129" s="1077" t="s">
        <v>2519</v>
      </c>
      <c r="H129" s="1069">
        <v>0</v>
      </c>
      <c r="I129" s="1077"/>
      <c r="J129" s="1080">
        <v>5600</v>
      </c>
      <c r="K129" s="1070">
        <f t="shared" si="1"/>
        <v>5600</v>
      </c>
    </row>
    <row r="130" spans="1:11" s="1081" customFormat="1">
      <c r="A130" s="345">
        <v>156</v>
      </c>
      <c r="B130" s="1238" t="s">
        <v>2520</v>
      </c>
      <c r="C130" s="1067" t="s">
        <v>2468</v>
      </c>
      <c r="D130" s="1067" t="s">
        <v>836</v>
      </c>
      <c r="E130" s="1078" t="s">
        <v>834</v>
      </c>
      <c r="F130" s="1079">
        <v>45834</v>
      </c>
      <c r="G130" s="1077" t="s">
        <v>2521</v>
      </c>
      <c r="H130" s="1069">
        <v>0</v>
      </c>
      <c r="I130" s="1077"/>
      <c r="J130" s="1080">
        <v>13800</v>
      </c>
      <c r="K130" s="1070">
        <f t="shared" si="1"/>
        <v>13800</v>
      </c>
    </row>
    <row r="131" spans="1:11" s="1081" customFormat="1" ht="15.75">
      <c r="A131" s="345"/>
      <c r="B131" s="1400" t="s">
        <v>330</v>
      </c>
      <c r="C131" s="1401"/>
      <c r="D131" s="1401"/>
      <c r="E131" s="1401"/>
      <c r="F131" s="1401"/>
      <c r="G131" s="1402"/>
      <c r="H131" s="1082">
        <f>SUM(H12:H130)</f>
        <v>2897432.3499999996</v>
      </c>
      <c r="I131" s="1082">
        <f>SUM(I12:I130)</f>
        <v>625332</v>
      </c>
      <c r="J131" s="1082">
        <f>SUM(J12:J130)</f>
        <v>10483706.050000001</v>
      </c>
      <c r="K131" s="1082">
        <f>SUM(K12:K130)</f>
        <v>12755806.399999999</v>
      </c>
    </row>
    <row r="132" spans="1:11" s="1081" customFormat="1" ht="15.75">
      <c r="A132" s="334" t="s">
        <v>331</v>
      </c>
      <c r="B132" s="1235" t="s">
        <v>332</v>
      </c>
      <c r="C132" s="334"/>
      <c r="D132" s="334"/>
      <c r="E132" s="334"/>
      <c r="F132" s="334"/>
      <c r="G132" s="334"/>
      <c r="H132" s="1083"/>
      <c r="I132" s="1083"/>
      <c r="J132" s="1083"/>
      <c r="K132" s="1083"/>
    </row>
    <row r="133" spans="1:11" s="1081" customFormat="1">
      <c r="A133" s="1073">
        <v>1</v>
      </c>
      <c r="B133" s="1237" t="s">
        <v>838</v>
      </c>
      <c r="C133" s="345" t="s">
        <v>800</v>
      </c>
      <c r="D133" s="1073" t="s">
        <v>774</v>
      </c>
      <c r="E133" s="1072" t="s">
        <v>839</v>
      </c>
      <c r="F133" s="1084">
        <v>44652</v>
      </c>
      <c r="G133" s="1073" t="s">
        <v>840</v>
      </c>
      <c r="H133" s="1076">
        <v>1454100</v>
      </c>
      <c r="I133" s="1076">
        <v>1454100</v>
      </c>
      <c r="J133" s="1076"/>
      <c r="K133" s="1085">
        <f t="shared" ref="K133" si="2">H133-I133+J133</f>
        <v>0</v>
      </c>
    </row>
    <row r="134" spans="1:11" s="1081" customFormat="1" ht="15.75">
      <c r="A134" s="337"/>
      <c r="B134" s="1400" t="s">
        <v>330</v>
      </c>
      <c r="C134" s="1401"/>
      <c r="D134" s="1401"/>
      <c r="E134" s="1401"/>
      <c r="F134" s="1401"/>
      <c r="G134" s="1402"/>
      <c r="H134" s="1082">
        <f>SUM(H133)</f>
        <v>1454100</v>
      </c>
      <c r="I134" s="1082">
        <f t="shared" ref="I134:K134" si="3">SUM(I133)</f>
        <v>1454100</v>
      </c>
      <c r="J134" s="1082">
        <f t="shared" si="3"/>
        <v>0</v>
      </c>
      <c r="K134" s="1082">
        <f t="shared" si="3"/>
        <v>0</v>
      </c>
    </row>
    <row r="135" spans="1:11" s="1081" customFormat="1" ht="15.75">
      <c r="A135" s="334"/>
      <c r="B135" s="1235" t="s">
        <v>334</v>
      </c>
      <c r="C135" s="334"/>
      <c r="D135" s="334"/>
      <c r="E135" s="334"/>
      <c r="F135" s="334"/>
      <c r="G135" s="334"/>
      <c r="H135" s="1086">
        <f>H134+H131</f>
        <v>4351532.3499999996</v>
      </c>
      <c r="I135" s="1086">
        <f t="shared" ref="I135:K135" si="4">I134+I131</f>
        <v>2079432</v>
      </c>
      <c r="J135" s="1086">
        <f t="shared" si="4"/>
        <v>10483706.050000001</v>
      </c>
      <c r="K135" s="1086">
        <f t="shared" si="4"/>
        <v>12755806.399999999</v>
      </c>
    </row>
    <row r="136" spans="1:11" s="1081" customFormat="1">
      <c r="A136" s="343"/>
      <c r="B136" s="1233"/>
      <c r="C136" s="343"/>
      <c r="D136" s="343"/>
      <c r="E136" s="343"/>
      <c r="F136" s="343"/>
      <c r="G136" s="343"/>
      <c r="H136" s="343"/>
      <c r="I136" s="343"/>
      <c r="J136" s="343"/>
      <c r="K136" s="343"/>
    </row>
    <row r="137" spans="1:11" s="1081" customFormat="1">
      <c r="A137" s="1403" t="s">
        <v>4794</v>
      </c>
      <c r="B137" s="1404"/>
      <c r="C137" s="1404"/>
      <c r="D137" s="1404"/>
      <c r="E137" s="1404"/>
      <c r="F137" s="1404"/>
      <c r="G137" s="1404"/>
      <c r="H137" s="1405"/>
      <c r="I137" s="343"/>
      <c r="J137" s="343"/>
      <c r="K137" s="343"/>
    </row>
    <row r="138" spans="1:11" s="1081" customFormat="1">
      <c r="A138" s="1403" t="s">
        <v>4795</v>
      </c>
      <c r="B138" s="1404"/>
      <c r="C138" s="1404"/>
      <c r="D138" s="1404"/>
      <c r="E138" s="1404"/>
      <c r="F138" s="1404"/>
      <c r="G138" s="1404"/>
      <c r="H138" s="1405"/>
      <c r="I138" s="343"/>
      <c r="J138" s="343"/>
      <c r="K138" s="343"/>
    </row>
    <row r="139" spans="1:11" s="1081" customFormat="1">
      <c r="A139" s="343"/>
      <c r="B139" s="1233"/>
      <c r="C139" s="343"/>
      <c r="D139" s="343"/>
      <c r="E139" s="343"/>
      <c r="F139" s="343"/>
      <c r="G139" s="343"/>
      <c r="H139" s="343"/>
      <c r="I139" s="343"/>
      <c r="J139" s="1247"/>
      <c r="K139" s="1247"/>
    </row>
    <row r="140" spans="1:11" s="1081" customFormat="1">
      <c r="A140" s="1087" t="s">
        <v>4796</v>
      </c>
      <c r="B140" s="1239"/>
      <c r="C140" s="1087"/>
      <c r="D140" s="1087"/>
      <c r="E140" s="1087"/>
      <c r="F140" s="1087"/>
      <c r="G140" s="1087"/>
      <c r="H140" s="1088" t="s">
        <v>186</v>
      </c>
      <c r="I140" s="1088"/>
      <c r="J140" s="1088"/>
      <c r="K140" s="1088"/>
    </row>
    <row r="141" spans="1:11" s="1081" customFormat="1">
      <c r="A141" s="1089" t="s">
        <v>4797</v>
      </c>
      <c r="B141" s="1240"/>
      <c r="I141" s="1090"/>
      <c r="J141" s="1090"/>
      <c r="K141" s="1090"/>
    </row>
    <row r="142" spans="1:11" s="1081" customFormat="1">
      <c r="B142" s="1240"/>
      <c r="I142" s="1090"/>
      <c r="J142" s="1090"/>
      <c r="K142" s="1090"/>
    </row>
    <row r="143" spans="1:11" s="1081" customFormat="1">
      <c r="A143" s="1087" t="s">
        <v>4798</v>
      </c>
      <c r="B143" s="1239"/>
      <c r="C143" s="1087"/>
      <c r="D143" s="1087"/>
      <c r="E143" s="1087"/>
      <c r="F143" s="1087"/>
      <c r="G143" s="1087"/>
      <c r="I143" s="1090"/>
      <c r="J143" s="1090"/>
      <c r="K143" s="1090"/>
    </row>
    <row r="144" spans="1:11" s="1081" customFormat="1">
      <c r="A144" s="1090"/>
      <c r="B144" s="1241"/>
      <c r="C144" s="1090"/>
      <c r="D144" s="1090"/>
      <c r="E144" s="1090"/>
      <c r="F144" s="1090"/>
      <c r="G144" s="1090"/>
      <c r="H144" s="1090"/>
      <c r="I144" s="1090"/>
      <c r="J144" s="1090"/>
      <c r="K144" s="1090"/>
    </row>
    <row r="145" spans="1:12" s="1081" customFormat="1">
      <c r="A145" s="1090"/>
      <c r="B145" s="1241"/>
      <c r="C145" s="1090"/>
      <c r="D145" s="1090"/>
      <c r="E145" s="1090"/>
      <c r="F145" s="1090"/>
      <c r="G145" s="1090"/>
      <c r="H145" s="1090"/>
      <c r="I145" s="1090"/>
      <c r="J145" s="1090"/>
      <c r="K145" s="1090"/>
    </row>
    <row r="146" spans="1:12" s="1081" customFormat="1">
      <c r="A146" s="1088" t="s">
        <v>4799</v>
      </c>
      <c r="B146" s="1242"/>
      <c r="C146" s="1088"/>
      <c r="D146" s="1088"/>
      <c r="E146" s="1088"/>
      <c r="F146" s="1088"/>
      <c r="G146" s="1088"/>
      <c r="H146" s="1088" t="s">
        <v>186</v>
      </c>
      <c r="I146" s="1088"/>
      <c r="J146" s="1088"/>
      <c r="K146" s="1088"/>
    </row>
    <row r="147" spans="1:12" s="1081" customFormat="1">
      <c r="A147" s="1089" t="s">
        <v>4797</v>
      </c>
      <c r="B147" s="1241"/>
      <c r="C147" s="1090"/>
      <c r="D147" s="1090"/>
      <c r="E147" s="1090"/>
      <c r="F147" s="1090"/>
      <c r="G147" s="1090"/>
      <c r="H147" s="1090"/>
      <c r="I147" s="1090"/>
      <c r="J147" s="1090"/>
      <c r="K147" s="1090"/>
    </row>
    <row r="148" spans="1:12" s="1081" customFormat="1">
      <c r="A148" s="1090"/>
      <c r="B148" s="1241"/>
      <c r="C148" s="1090"/>
      <c r="D148" s="1090"/>
      <c r="E148" s="1090"/>
      <c r="F148" s="1090"/>
      <c r="G148" s="1090"/>
      <c r="H148" s="1090"/>
      <c r="I148" s="1090"/>
      <c r="J148" s="1090"/>
      <c r="K148" s="1090"/>
    </row>
    <row r="149" spans="1:12" s="1081" customFormat="1">
      <c r="A149" s="1087" t="s">
        <v>4798</v>
      </c>
      <c r="B149" s="1239"/>
      <c r="C149" s="1087"/>
      <c r="D149" s="1087"/>
      <c r="E149" s="1087"/>
      <c r="F149" s="1087"/>
      <c r="G149" s="1087"/>
      <c r="H149" s="1090"/>
      <c r="I149" s="1090"/>
      <c r="J149" s="1090"/>
      <c r="K149" s="1090"/>
    </row>
    <row r="150" spans="1:12" s="1081" customFormat="1">
      <c r="A150" s="343"/>
      <c r="B150" s="1233"/>
      <c r="C150" s="343"/>
      <c r="D150" s="343"/>
      <c r="E150" s="343"/>
      <c r="F150" s="343"/>
      <c r="G150" s="343"/>
      <c r="H150" s="343"/>
      <c r="I150" s="343"/>
      <c r="J150" s="343"/>
      <c r="K150" s="343"/>
    </row>
    <row r="151" spans="1:12" s="1081" customFormat="1" ht="15.75">
      <c r="A151" s="343"/>
      <c r="B151" s="1233"/>
      <c r="C151" s="343"/>
      <c r="D151" s="343"/>
      <c r="E151" s="343"/>
      <c r="F151" s="1091" t="s">
        <v>4747</v>
      </c>
      <c r="G151" s="1243"/>
      <c r="H151" s="1092"/>
      <c r="I151" s="1092"/>
      <c r="J151" s="1092"/>
      <c r="K151" s="1092"/>
    </row>
    <row r="152" spans="1:12" s="1081" customFormat="1" ht="15.75">
      <c r="A152" s="343"/>
      <c r="B152" s="1233"/>
      <c r="C152" s="343"/>
      <c r="D152" s="343"/>
      <c r="E152" s="343"/>
      <c r="F152" s="1091"/>
      <c r="G152" s="1244"/>
      <c r="H152" s="1093"/>
      <c r="I152" s="1093"/>
      <c r="J152" s="1092"/>
      <c r="K152" s="1092"/>
    </row>
    <row r="153" spans="1:12" s="1081" customFormat="1" ht="15.75">
      <c r="A153" s="343"/>
      <c r="B153" s="1233"/>
      <c r="C153" s="343"/>
      <c r="D153" s="343"/>
      <c r="E153" s="343"/>
      <c r="F153" s="1091" t="s">
        <v>4800</v>
      </c>
      <c r="G153" s="1243"/>
      <c r="H153" s="1092"/>
      <c r="I153" s="1092"/>
      <c r="J153" s="1092"/>
      <c r="K153" s="1092"/>
    </row>
    <row r="154" spans="1:12" s="1081" customFormat="1">
      <c r="A154" s="343"/>
      <c r="B154" s="1233"/>
      <c r="C154" s="343"/>
      <c r="D154" s="343"/>
      <c r="E154" s="343"/>
      <c r="F154" s="1094"/>
      <c r="G154" s="1243"/>
      <c r="H154" s="1092"/>
      <c r="I154" s="1092"/>
      <c r="J154" s="1092"/>
      <c r="K154" s="1092"/>
    </row>
    <row r="155" spans="1:12" s="1081" customFormat="1">
      <c r="A155" s="343"/>
      <c r="B155" s="1233"/>
      <c r="C155" s="343"/>
      <c r="D155" s="343"/>
      <c r="E155" s="343"/>
      <c r="F155" s="1406" t="s">
        <v>336</v>
      </c>
      <c r="G155" s="1399" t="s">
        <v>337</v>
      </c>
      <c r="H155" s="1399"/>
      <c r="I155" s="1399"/>
      <c r="J155" s="1399"/>
      <c r="K155" s="1399" t="s">
        <v>338</v>
      </c>
    </row>
    <row r="156" spans="1:12" s="1081" customFormat="1">
      <c r="A156" s="343"/>
      <c r="B156" s="1233"/>
      <c r="C156" s="343"/>
      <c r="D156" s="343"/>
      <c r="E156" s="343"/>
      <c r="F156" s="1406"/>
      <c r="G156" s="1100" t="s">
        <v>339</v>
      </c>
      <c r="H156" s="1095" t="s">
        <v>340</v>
      </c>
      <c r="I156" s="1095" t="s">
        <v>341</v>
      </c>
      <c r="J156" s="1095" t="s">
        <v>342</v>
      </c>
      <c r="K156" s="1399"/>
    </row>
    <row r="157" spans="1:12" s="1081" customFormat="1" ht="45">
      <c r="A157" s="343"/>
      <c r="B157" s="1233"/>
      <c r="C157" s="343"/>
      <c r="D157" s="343"/>
      <c r="E157" s="343"/>
      <c r="F157" s="1096" t="s">
        <v>343</v>
      </c>
      <c r="G157" s="1100"/>
      <c r="H157" s="1095"/>
      <c r="I157" s="1095"/>
      <c r="J157" s="1095"/>
      <c r="K157" s="1095">
        <f>SUM(G157:J157)</f>
        <v>0</v>
      </c>
    </row>
    <row r="158" spans="1:12" s="1081" customFormat="1" ht="57">
      <c r="A158" s="343"/>
      <c r="B158" s="1233"/>
      <c r="C158" s="343"/>
      <c r="D158" s="343"/>
      <c r="E158" s="343"/>
      <c r="F158" s="1097" t="s">
        <v>344</v>
      </c>
      <c r="G158" s="1098">
        <f>J135</f>
        <v>10483706.050000001</v>
      </c>
      <c r="H158" s="1098">
        <v>2272100.3499999978</v>
      </c>
      <c r="I158" s="1098"/>
      <c r="J158" s="1098"/>
      <c r="K158" s="1082">
        <v>12755806.399999999</v>
      </c>
    </row>
    <row r="159" spans="1:12" s="1081" customFormat="1" ht="85.5">
      <c r="A159" s="343"/>
      <c r="B159" s="1233"/>
      <c r="C159" s="343"/>
      <c r="D159" s="343"/>
      <c r="E159" s="343"/>
      <c r="F159" s="1097" t="s">
        <v>345</v>
      </c>
      <c r="G159" s="1098"/>
      <c r="H159" s="1098"/>
      <c r="I159" s="1098"/>
      <c r="J159" s="1098"/>
      <c r="K159" s="1095">
        <f t="shared" ref="K159" si="5">SUM(G159:J159)</f>
        <v>0</v>
      </c>
      <c r="L159" s="1248"/>
    </row>
    <row r="160" spans="1:12" s="333" customFormat="1" ht="57">
      <c r="A160" s="343"/>
      <c r="B160" s="1233"/>
      <c r="C160" s="343"/>
      <c r="D160" s="343"/>
      <c r="E160" s="343"/>
      <c r="F160" s="1097" t="s">
        <v>346</v>
      </c>
      <c r="G160" s="1098"/>
      <c r="H160" s="1098"/>
      <c r="I160" s="1098"/>
      <c r="J160" s="1098"/>
      <c r="K160" s="1095"/>
    </row>
    <row r="161" spans="1:11" s="333" customFormat="1" ht="60">
      <c r="A161" s="343"/>
      <c r="B161" s="1233"/>
      <c r="C161" s="343"/>
      <c r="D161" s="343"/>
      <c r="E161" s="343"/>
      <c r="F161" s="1099" t="s">
        <v>347</v>
      </c>
      <c r="G161" s="1100">
        <f>SUM(G158:G160)</f>
        <v>10483706.050000001</v>
      </c>
      <c r="H161" s="1100">
        <f t="shared" ref="H161:J161" si="6">SUM(H158:H160)</f>
        <v>2272100.3499999978</v>
      </c>
      <c r="I161" s="1100">
        <f t="shared" si="6"/>
        <v>0</v>
      </c>
      <c r="J161" s="1100">
        <f t="shared" si="6"/>
        <v>0</v>
      </c>
      <c r="K161" s="1095">
        <v>12755806.399999999</v>
      </c>
    </row>
    <row r="162" spans="1:11" ht="45">
      <c r="F162" s="1096" t="s">
        <v>348</v>
      </c>
      <c r="G162" s="1100">
        <f>G161+G157</f>
        <v>10483706.050000001</v>
      </c>
      <c r="H162" s="1095">
        <f t="shared" ref="H162:J162" si="7">H161+H157</f>
        <v>2272100.3499999978</v>
      </c>
      <c r="I162" s="1095">
        <f t="shared" si="7"/>
        <v>0</v>
      </c>
      <c r="J162" s="1095">
        <f t="shared" si="7"/>
        <v>0</v>
      </c>
      <c r="K162" s="1095">
        <v>12755806.399999999</v>
      </c>
    </row>
    <row r="163" spans="1:11" s="333" customFormat="1" ht="15.75">
      <c r="A163" s="343"/>
      <c r="B163" s="1233"/>
      <c r="C163" s="343"/>
      <c r="D163" s="343"/>
      <c r="E163" s="343"/>
      <c r="F163" s="1096" t="s">
        <v>349</v>
      </c>
      <c r="G163" s="1101" t="s">
        <v>4801</v>
      </c>
      <c r="H163" s="1101" t="s">
        <v>4801</v>
      </c>
      <c r="I163" s="1101" t="s">
        <v>4801</v>
      </c>
      <c r="J163" s="1101" t="s">
        <v>4801</v>
      </c>
      <c r="K163" s="1101">
        <v>1</v>
      </c>
    </row>
    <row r="164" spans="1:11" s="333" customFormat="1" ht="15.75">
      <c r="A164" s="343"/>
      <c r="B164" s="1233"/>
      <c r="C164" s="343"/>
      <c r="D164" s="343"/>
      <c r="E164" s="343"/>
      <c r="F164" s="1094"/>
      <c r="G164" s="1243"/>
      <c r="H164" s="1092"/>
      <c r="I164" s="1092"/>
      <c r="J164" s="1092"/>
      <c r="K164" s="1092"/>
    </row>
    <row r="165" spans="1:11">
      <c r="F165" s="1094"/>
      <c r="G165" s="1245">
        <f>G162/K162</f>
        <v>0.82187716881623429</v>
      </c>
      <c r="H165" s="1102">
        <f>H162/K162</f>
        <v>0.17812283118376571</v>
      </c>
      <c r="I165" s="1102">
        <f>I162/K162</f>
        <v>0</v>
      </c>
      <c r="J165" s="1102">
        <f>J162/K162</f>
        <v>0</v>
      </c>
      <c r="K165" s="1092"/>
    </row>
    <row r="176" spans="1:11">
      <c r="K176" s="1247">
        <f>K162-K135</f>
        <v>0</v>
      </c>
    </row>
  </sheetData>
  <mergeCells count="14">
    <mergeCell ref="K155:K156"/>
    <mergeCell ref="B131:G131"/>
    <mergeCell ref="B134:G134"/>
    <mergeCell ref="A137:H137"/>
    <mergeCell ref="A138:H138"/>
    <mergeCell ref="F155:F156"/>
    <mergeCell ref="G155:J155"/>
    <mergeCell ref="F9:F10"/>
    <mergeCell ref="G9:G10"/>
    <mergeCell ref="A9:A10"/>
    <mergeCell ref="B9:B10"/>
    <mergeCell ref="C9:C10"/>
    <mergeCell ref="D9:D10"/>
    <mergeCell ref="E9:E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K210"/>
  <sheetViews>
    <sheetView workbookViewId="0">
      <selection activeCell="H17" sqref="H17"/>
    </sheetView>
  </sheetViews>
  <sheetFormatPr defaultRowHeight="15"/>
  <cols>
    <col min="2" max="2" width="12.140625" customWidth="1"/>
    <col min="3" max="3" width="14.85546875" customWidth="1"/>
    <col min="4" max="4" width="19.42578125" customWidth="1"/>
    <col min="6" max="6" width="9.140625" customWidth="1"/>
    <col min="7" max="7" width="42.85546875" customWidth="1"/>
    <col min="8" max="8" width="20.42578125" customWidth="1"/>
    <col min="9" max="9" width="16.7109375" customWidth="1"/>
    <col min="10" max="10" width="17.5703125" customWidth="1"/>
    <col min="11" max="11" width="15" customWidth="1"/>
  </cols>
  <sheetData>
    <row r="1" spans="1:11" ht="15.75">
      <c r="A1" s="1168" t="s">
        <v>310</v>
      </c>
      <c r="B1" s="1169"/>
      <c r="C1" s="1169"/>
      <c r="D1" s="225"/>
      <c r="E1" s="225"/>
      <c r="F1" s="225"/>
      <c r="G1" s="225"/>
      <c r="H1" s="225"/>
      <c r="I1" s="225"/>
      <c r="J1" s="225"/>
      <c r="K1" s="225"/>
    </row>
    <row r="2" spans="1:11" ht="15.75">
      <c r="A2" s="1168"/>
      <c r="B2" s="1169"/>
      <c r="C2" s="1169"/>
      <c r="D2" s="225"/>
      <c r="E2" s="225"/>
      <c r="F2" s="225"/>
      <c r="G2" s="225"/>
      <c r="H2" s="225"/>
      <c r="I2" s="225"/>
      <c r="J2" s="225"/>
      <c r="K2" s="225"/>
    </row>
    <row r="3" spans="1:11" ht="15.75">
      <c r="A3" s="1170" t="s">
        <v>335</v>
      </c>
      <c r="B3" s="1169"/>
      <c r="C3" s="1169"/>
      <c r="D3" s="225"/>
      <c r="E3" s="225"/>
      <c r="F3" s="225"/>
      <c r="G3" s="225"/>
      <c r="H3" s="225"/>
      <c r="I3" s="225"/>
      <c r="J3" s="225"/>
      <c r="K3" s="225"/>
    </row>
    <row r="4" spans="1:11" ht="15.75">
      <c r="A4" s="1170"/>
      <c r="B4" s="1169"/>
      <c r="C4" s="1169"/>
      <c r="D4" s="225"/>
      <c r="E4" s="225"/>
      <c r="F4" s="225"/>
      <c r="G4" s="225"/>
      <c r="H4" s="225"/>
      <c r="I4" s="225"/>
      <c r="J4" s="225"/>
      <c r="K4" s="225"/>
    </row>
    <row r="5" spans="1:11" ht="15.75">
      <c r="A5" s="1170" t="s">
        <v>972</v>
      </c>
      <c r="B5" s="1171"/>
      <c r="C5" s="1171"/>
      <c r="D5" s="1275"/>
      <c r="E5" s="225"/>
      <c r="F5" s="225"/>
      <c r="G5" s="225"/>
      <c r="H5" s="225"/>
      <c r="I5" s="225"/>
      <c r="J5" s="225"/>
      <c r="K5" s="225"/>
    </row>
    <row r="6" spans="1:11" ht="15.75">
      <c r="A6" s="1170"/>
      <c r="B6" s="1171"/>
      <c r="C6" s="1171"/>
      <c r="D6" s="1275"/>
      <c r="E6" s="1275"/>
      <c r="F6" s="1275"/>
      <c r="G6" s="1275"/>
      <c r="H6" s="1275"/>
      <c r="I6" s="225"/>
      <c r="J6" s="225"/>
      <c r="K6" s="225"/>
    </row>
    <row r="7" spans="1:11" ht="15.75">
      <c r="A7" s="1170" t="s">
        <v>311</v>
      </c>
      <c r="B7" s="1169"/>
      <c r="C7" s="1169"/>
      <c r="D7" s="225"/>
      <c r="E7" s="225"/>
      <c r="F7" s="225"/>
      <c r="G7" s="225"/>
      <c r="H7" s="225"/>
      <c r="I7" s="225"/>
      <c r="J7" s="225"/>
      <c r="K7" s="225"/>
    </row>
    <row r="8" spans="1:11" ht="15.75">
      <c r="A8" s="1169"/>
      <c r="B8" s="1169"/>
      <c r="C8" s="1169"/>
      <c r="D8" s="225"/>
      <c r="E8" s="225"/>
      <c r="F8" s="225"/>
      <c r="G8" s="225"/>
      <c r="H8" s="225"/>
      <c r="I8" s="225"/>
      <c r="J8" s="225"/>
      <c r="K8" s="225"/>
    </row>
    <row r="9" spans="1:11" ht="56.25">
      <c r="A9" s="1371" t="s">
        <v>0</v>
      </c>
      <c r="B9" s="1407" t="s">
        <v>312</v>
      </c>
      <c r="C9" s="1407" t="s">
        <v>313</v>
      </c>
      <c r="D9" s="1409" t="s">
        <v>314</v>
      </c>
      <c r="E9" s="1264" t="s">
        <v>315</v>
      </c>
      <c r="F9" s="1264" t="s">
        <v>316</v>
      </c>
      <c r="G9" s="1409" t="s">
        <v>2</v>
      </c>
      <c r="H9" s="226" t="s">
        <v>317</v>
      </c>
      <c r="I9" s="226" t="s">
        <v>318</v>
      </c>
      <c r="J9" s="226" t="s">
        <v>319</v>
      </c>
      <c r="K9" s="226" t="s">
        <v>187</v>
      </c>
    </row>
    <row r="10" spans="1:11">
      <c r="A10" s="1372"/>
      <c r="B10" s="1408"/>
      <c r="C10" s="1408"/>
      <c r="D10" s="1410"/>
      <c r="E10" s="1265"/>
      <c r="F10" s="1265"/>
      <c r="G10" s="1410"/>
      <c r="H10" s="226" t="s">
        <v>3</v>
      </c>
      <c r="I10" s="226" t="s">
        <v>4</v>
      </c>
      <c r="J10" s="226" t="s">
        <v>320</v>
      </c>
      <c r="K10" s="226" t="s">
        <v>321</v>
      </c>
    </row>
    <row r="11" spans="1:11" ht="15.75">
      <c r="A11" s="705"/>
      <c r="B11" s="706"/>
      <c r="C11" s="706"/>
      <c r="D11" s="707" t="s">
        <v>5</v>
      </c>
      <c r="E11" s="708"/>
      <c r="F11" s="708"/>
      <c r="G11" s="708"/>
      <c r="H11" s="1276" t="s">
        <v>3</v>
      </c>
      <c r="I11" s="1276" t="s">
        <v>4</v>
      </c>
      <c r="J11" s="1276" t="s">
        <v>320</v>
      </c>
      <c r="K11" s="1276" t="s">
        <v>321</v>
      </c>
    </row>
    <row r="12" spans="1:11" ht="33.75">
      <c r="A12" s="709">
        <v>1</v>
      </c>
      <c r="B12" s="710" t="s">
        <v>2083</v>
      </c>
      <c r="C12" s="711">
        <v>44944</v>
      </c>
      <c r="D12" s="710" t="s">
        <v>2084</v>
      </c>
      <c r="E12" s="712"/>
      <c r="F12" s="713">
        <v>44635</v>
      </c>
      <c r="G12" s="710" t="s">
        <v>2055</v>
      </c>
      <c r="H12" s="1277"/>
      <c r="I12" s="1277"/>
      <c r="J12" s="1277">
        <v>88470</v>
      </c>
      <c r="K12" s="1278">
        <f t="shared" ref="K12:K75" si="0">H12-I12+J12</f>
        <v>88470</v>
      </c>
    </row>
    <row r="13" spans="1:11" ht="33.75">
      <c r="A13" s="714">
        <v>2</v>
      </c>
      <c r="B13" s="715" t="s">
        <v>2124</v>
      </c>
      <c r="C13" s="716" t="s">
        <v>404</v>
      </c>
      <c r="D13" s="715" t="s">
        <v>4365</v>
      </c>
      <c r="E13" s="717">
        <v>3012</v>
      </c>
      <c r="F13" s="718">
        <v>44733</v>
      </c>
      <c r="G13" s="715" t="s">
        <v>2125</v>
      </c>
      <c r="H13" s="1279"/>
      <c r="I13" s="1279">
        <v>202355.45</v>
      </c>
      <c r="J13" s="1279">
        <v>202355.45</v>
      </c>
      <c r="K13" s="1280">
        <f t="shared" si="0"/>
        <v>0</v>
      </c>
    </row>
    <row r="14" spans="1:11" ht="45">
      <c r="A14" s="709">
        <v>3</v>
      </c>
      <c r="B14" s="710" t="s">
        <v>2041</v>
      </c>
      <c r="C14" s="711" t="s">
        <v>591</v>
      </c>
      <c r="D14" s="710" t="s">
        <v>2042</v>
      </c>
      <c r="E14" s="712" t="s">
        <v>2043</v>
      </c>
      <c r="F14" s="713">
        <v>44585</v>
      </c>
      <c r="G14" s="710" t="s">
        <v>2044</v>
      </c>
      <c r="H14" s="1277">
        <v>23190</v>
      </c>
      <c r="I14" s="1277"/>
      <c r="J14" s="1277"/>
      <c r="K14" s="1278">
        <f t="shared" si="0"/>
        <v>23190</v>
      </c>
    </row>
    <row r="15" spans="1:11" ht="22.5">
      <c r="A15" s="719">
        <v>4</v>
      </c>
      <c r="B15" s="710" t="s">
        <v>2062</v>
      </c>
      <c r="C15" s="711" t="s">
        <v>591</v>
      </c>
      <c r="D15" s="710" t="s">
        <v>2042</v>
      </c>
      <c r="E15" s="712" t="s">
        <v>2063</v>
      </c>
      <c r="F15" s="713">
        <v>44394</v>
      </c>
      <c r="G15" s="710" t="s">
        <v>2064</v>
      </c>
      <c r="H15" s="1277">
        <v>110000</v>
      </c>
      <c r="I15" s="1277"/>
      <c r="J15" s="1277"/>
      <c r="K15" s="1278">
        <f t="shared" si="0"/>
        <v>110000</v>
      </c>
    </row>
    <row r="16" spans="1:11" ht="33.75">
      <c r="A16" s="709">
        <v>5</v>
      </c>
      <c r="B16" s="710" t="s">
        <v>1894</v>
      </c>
      <c r="C16" s="711" t="s">
        <v>591</v>
      </c>
      <c r="D16" s="710" t="s">
        <v>2053</v>
      </c>
      <c r="E16" s="712"/>
      <c r="F16" s="712"/>
      <c r="G16" s="710" t="s">
        <v>2055</v>
      </c>
      <c r="H16" s="1277">
        <v>111500</v>
      </c>
      <c r="I16" s="1277"/>
      <c r="J16" s="1277"/>
      <c r="K16" s="1278">
        <f t="shared" si="0"/>
        <v>111500</v>
      </c>
    </row>
    <row r="17" spans="1:11" ht="22.5">
      <c r="A17" s="714">
        <v>6</v>
      </c>
      <c r="B17" s="710" t="s">
        <v>2065</v>
      </c>
      <c r="C17" s="711" t="s">
        <v>591</v>
      </c>
      <c r="D17" s="710" t="s">
        <v>41</v>
      </c>
      <c r="E17" s="712" t="s">
        <v>2066</v>
      </c>
      <c r="F17" s="713">
        <v>44750</v>
      </c>
      <c r="G17" s="710" t="s">
        <v>2067</v>
      </c>
      <c r="H17" s="1277">
        <v>121000</v>
      </c>
      <c r="I17" s="1277"/>
      <c r="J17" s="1277"/>
      <c r="K17" s="1278">
        <f t="shared" si="0"/>
        <v>121000</v>
      </c>
    </row>
    <row r="18" spans="1:11" ht="45">
      <c r="A18" s="709">
        <v>7</v>
      </c>
      <c r="B18" s="710" t="s">
        <v>1558</v>
      </c>
      <c r="C18" s="711" t="s">
        <v>591</v>
      </c>
      <c r="D18" s="710" t="s">
        <v>2053</v>
      </c>
      <c r="E18" s="712"/>
      <c r="F18" s="712"/>
      <c r="G18" s="710" t="s">
        <v>2068</v>
      </c>
      <c r="H18" s="1277">
        <v>137000</v>
      </c>
      <c r="I18" s="1277"/>
      <c r="J18" s="1277"/>
      <c r="K18" s="1278">
        <f t="shared" si="0"/>
        <v>137000</v>
      </c>
    </row>
    <row r="19" spans="1:11" ht="45">
      <c r="A19" s="719">
        <v>8</v>
      </c>
      <c r="B19" s="710" t="s">
        <v>2024</v>
      </c>
      <c r="C19" s="711" t="s">
        <v>591</v>
      </c>
      <c r="D19" s="710" t="s">
        <v>2033</v>
      </c>
      <c r="E19" s="720" t="s">
        <v>2069</v>
      </c>
      <c r="F19" s="713">
        <v>44819</v>
      </c>
      <c r="G19" s="710" t="s">
        <v>2070</v>
      </c>
      <c r="H19" s="1277">
        <v>258300</v>
      </c>
      <c r="I19" s="1277"/>
      <c r="J19" s="1277"/>
      <c r="K19" s="1278">
        <f t="shared" si="0"/>
        <v>258300</v>
      </c>
    </row>
    <row r="20" spans="1:11" ht="33.75">
      <c r="A20" s="709">
        <v>9</v>
      </c>
      <c r="B20" s="710" t="s">
        <v>2071</v>
      </c>
      <c r="C20" s="711" t="s">
        <v>591</v>
      </c>
      <c r="D20" s="710" t="s">
        <v>2030</v>
      </c>
      <c r="E20" s="712" t="s">
        <v>2072</v>
      </c>
      <c r="F20" s="713">
        <v>44567</v>
      </c>
      <c r="G20" s="710" t="s">
        <v>2073</v>
      </c>
      <c r="H20" s="1277">
        <v>296500</v>
      </c>
      <c r="I20" s="1277"/>
      <c r="J20" s="1277"/>
      <c r="K20" s="1278">
        <f t="shared" si="0"/>
        <v>296500</v>
      </c>
    </row>
    <row r="21" spans="1:11" ht="33.75">
      <c r="A21" s="714">
        <v>10</v>
      </c>
      <c r="B21" s="710" t="s">
        <v>594</v>
      </c>
      <c r="C21" s="711" t="s">
        <v>591</v>
      </c>
      <c r="D21" s="710" t="s">
        <v>2074</v>
      </c>
      <c r="E21" s="712" t="s">
        <v>2075</v>
      </c>
      <c r="F21" s="713">
        <v>45103</v>
      </c>
      <c r="G21" s="710" t="s">
        <v>2076</v>
      </c>
      <c r="H21" s="1277">
        <v>300000</v>
      </c>
      <c r="I21" s="1277"/>
      <c r="J21" s="1277"/>
      <c r="K21" s="1278">
        <f t="shared" si="0"/>
        <v>300000</v>
      </c>
    </row>
    <row r="22" spans="1:11" ht="67.5">
      <c r="A22" s="1281">
        <v>11</v>
      </c>
      <c r="B22" s="722" t="s">
        <v>2041</v>
      </c>
      <c r="C22" s="1282" t="s">
        <v>591</v>
      </c>
      <c r="D22" s="722" t="s">
        <v>2077</v>
      </c>
      <c r="E22" s="1283" t="s">
        <v>2078</v>
      </c>
      <c r="F22" s="1284">
        <v>44736</v>
      </c>
      <c r="G22" s="722" t="s">
        <v>2079</v>
      </c>
      <c r="H22" s="1285">
        <v>311280</v>
      </c>
      <c r="I22" s="1285">
        <v>311280</v>
      </c>
      <c r="J22" s="1285"/>
      <c r="K22" s="1286">
        <f t="shared" si="0"/>
        <v>0</v>
      </c>
    </row>
    <row r="23" spans="1:11" ht="56.25">
      <c r="A23" s="719">
        <v>12</v>
      </c>
      <c r="B23" s="710" t="s">
        <v>2024</v>
      </c>
      <c r="C23" s="711" t="s">
        <v>591</v>
      </c>
      <c r="D23" s="710" t="s">
        <v>2033</v>
      </c>
      <c r="E23" s="720" t="s">
        <v>2080</v>
      </c>
      <c r="F23" s="713">
        <v>44951</v>
      </c>
      <c r="G23" s="710" t="s">
        <v>2070</v>
      </c>
      <c r="H23" s="1277">
        <v>679780</v>
      </c>
      <c r="I23" s="1277"/>
      <c r="J23" s="1277"/>
      <c r="K23" s="1278">
        <f t="shared" si="0"/>
        <v>679780</v>
      </c>
    </row>
    <row r="24" spans="1:11" ht="22.5">
      <c r="A24" s="709">
        <v>13</v>
      </c>
      <c r="B24" s="710" t="s">
        <v>1951</v>
      </c>
      <c r="C24" s="711" t="s">
        <v>591</v>
      </c>
      <c r="D24" s="710" t="s">
        <v>2081</v>
      </c>
      <c r="E24" s="712"/>
      <c r="F24" s="713">
        <v>44826</v>
      </c>
      <c r="G24" s="710" t="s">
        <v>2082</v>
      </c>
      <c r="H24" s="1277">
        <v>736000</v>
      </c>
      <c r="I24" s="1277"/>
      <c r="J24" s="1277"/>
      <c r="K24" s="1278">
        <f t="shared" si="0"/>
        <v>736000</v>
      </c>
    </row>
    <row r="25" spans="1:11" ht="33.75">
      <c r="A25" s="714">
        <v>14</v>
      </c>
      <c r="B25" s="710" t="s">
        <v>2083</v>
      </c>
      <c r="C25" s="711" t="s">
        <v>591</v>
      </c>
      <c r="D25" s="710" t="s">
        <v>2084</v>
      </c>
      <c r="E25" s="712" t="s">
        <v>2085</v>
      </c>
      <c r="F25" s="713">
        <v>44719</v>
      </c>
      <c r="G25" s="710" t="s">
        <v>2086</v>
      </c>
      <c r="H25" s="1277">
        <v>812000</v>
      </c>
      <c r="I25" s="1277"/>
      <c r="J25" s="1277"/>
      <c r="K25" s="1278">
        <f t="shared" si="0"/>
        <v>812000</v>
      </c>
    </row>
    <row r="26" spans="1:11" ht="33.75">
      <c r="A26" s="709">
        <v>15</v>
      </c>
      <c r="B26" s="710" t="s">
        <v>2071</v>
      </c>
      <c r="C26" s="711" t="s">
        <v>591</v>
      </c>
      <c r="D26" s="710" t="s">
        <v>2030</v>
      </c>
      <c r="E26" s="720" t="s">
        <v>2091</v>
      </c>
      <c r="F26" s="713">
        <v>44511</v>
      </c>
      <c r="G26" s="710" t="s">
        <v>2073</v>
      </c>
      <c r="H26" s="1277">
        <v>1078735.6000000001</v>
      </c>
      <c r="I26" s="1277"/>
      <c r="J26" s="1277"/>
      <c r="K26" s="1278">
        <f t="shared" si="0"/>
        <v>1078735.6000000001</v>
      </c>
    </row>
    <row r="27" spans="1:11" ht="33.75">
      <c r="A27" s="719">
        <v>16</v>
      </c>
      <c r="B27" s="710" t="s">
        <v>2092</v>
      </c>
      <c r="C27" s="711" t="s">
        <v>591</v>
      </c>
      <c r="D27" s="710" t="s">
        <v>2053</v>
      </c>
      <c r="E27" s="712"/>
      <c r="F27" s="712"/>
      <c r="G27" s="710" t="s">
        <v>2093</v>
      </c>
      <c r="H27" s="1277">
        <v>1145000</v>
      </c>
      <c r="I27" s="1277"/>
      <c r="J27" s="1277"/>
      <c r="K27" s="1278">
        <f t="shared" si="0"/>
        <v>1145000</v>
      </c>
    </row>
    <row r="28" spans="1:11" ht="22.5">
      <c r="A28" s="709">
        <v>17</v>
      </c>
      <c r="B28" s="710" t="s">
        <v>2094</v>
      </c>
      <c r="C28" s="711" t="s">
        <v>591</v>
      </c>
      <c r="D28" s="710" t="s">
        <v>2095</v>
      </c>
      <c r="E28" s="712"/>
      <c r="F28" s="712"/>
      <c r="G28" s="710" t="s">
        <v>2096</v>
      </c>
      <c r="H28" s="1277">
        <v>7912060.4000000004</v>
      </c>
      <c r="I28" s="1277"/>
      <c r="J28" s="1277"/>
      <c r="K28" s="1278">
        <f t="shared" si="0"/>
        <v>7912060.4000000004</v>
      </c>
    </row>
    <row r="29" spans="1:11" ht="33.75">
      <c r="A29" s="714">
        <v>18</v>
      </c>
      <c r="B29" s="710" t="s">
        <v>2128</v>
      </c>
      <c r="C29" s="711" t="s">
        <v>591</v>
      </c>
      <c r="D29" s="710" t="s">
        <v>2053</v>
      </c>
      <c r="E29" s="712"/>
      <c r="F29" s="712"/>
      <c r="G29" s="710" t="s">
        <v>2129</v>
      </c>
      <c r="H29" s="1277"/>
      <c r="I29" s="1277"/>
      <c r="J29" s="1277">
        <v>915000</v>
      </c>
      <c r="K29" s="1278">
        <f t="shared" si="0"/>
        <v>915000</v>
      </c>
    </row>
    <row r="30" spans="1:11" ht="22.5">
      <c r="A30" s="709">
        <v>19</v>
      </c>
      <c r="B30" s="710" t="s">
        <v>2128</v>
      </c>
      <c r="C30" s="711" t="s">
        <v>591</v>
      </c>
      <c r="D30" s="710" t="s">
        <v>2112</v>
      </c>
      <c r="E30" s="712"/>
      <c r="F30" s="713">
        <v>44980</v>
      </c>
      <c r="G30" s="710" t="s">
        <v>2130</v>
      </c>
      <c r="H30" s="1277"/>
      <c r="I30" s="1277"/>
      <c r="J30" s="1277">
        <v>63950</v>
      </c>
      <c r="K30" s="1278">
        <f t="shared" si="0"/>
        <v>63950</v>
      </c>
    </row>
    <row r="31" spans="1:11" ht="22.5">
      <c r="A31" s="719">
        <v>20</v>
      </c>
      <c r="B31" s="710" t="s">
        <v>10</v>
      </c>
      <c r="C31" s="711" t="s">
        <v>591</v>
      </c>
      <c r="D31" s="710" t="s">
        <v>2030</v>
      </c>
      <c r="E31" s="712"/>
      <c r="F31" s="713">
        <v>44247</v>
      </c>
      <c r="G31" s="710" t="s">
        <v>2131</v>
      </c>
      <c r="H31" s="1277"/>
      <c r="I31" s="1277"/>
      <c r="J31" s="1277">
        <v>14400</v>
      </c>
      <c r="K31" s="1278">
        <f t="shared" si="0"/>
        <v>14400</v>
      </c>
    </row>
    <row r="32" spans="1:11">
      <c r="A32" s="709">
        <v>21</v>
      </c>
      <c r="B32" s="710" t="s">
        <v>2134</v>
      </c>
      <c r="C32" s="711" t="s">
        <v>591</v>
      </c>
      <c r="D32" s="710" t="s">
        <v>41</v>
      </c>
      <c r="E32" s="712"/>
      <c r="F32" s="713">
        <v>43200</v>
      </c>
      <c r="G32" s="710" t="s">
        <v>41</v>
      </c>
      <c r="H32" s="1277"/>
      <c r="I32" s="1277"/>
      <c r="J32" s="1277">
        <v>88000</v>
      </c>
      <c r="K32" s="1278">
        <f t="shared" si="0"/>
        <v>88000</v>
      </c>
    </row>
    <row r="33" spans="1:11">
      <c r="A33" s="714">
        <v>22</v>
      </c>
      <c r="B33" s="710" t="s">
        <v>2135</v>
      </c>
      <c r="C33" s="711" t="s">
        <v>591</v>
      </c>
      <c r="D33" s="710" t="s">
        <v>41</v>
      </c>
      <c r="E33" s="712"/>
      <c r="F33" s="713">
        <v>43500</v>
      </c>
      <c r="G33" s="710" t="s">
        <v>41</v>
      </c>
      <c r="H33" s="1277"/>
      <c r="I33" s="1277"/>
      <c r="J33" s="1277">
        <v>442500</v>
      </c>
      <c r="K33" s="1278">
        <f t="shared" si="0"/>
        <v>442500</v>
      </c>
    </row>
    <row r="34" spans="1:11" ht="22.5">
      <c r="A34" s="709">
        <v>23</v>
      </c>
      <c r="B34" s="710" t="s">
        <v>2136</v>
      </c>
      <c r="C34" s="711" t="s">
        <v>591</v>
      </c>
      <c r="D34" s="710" t="s">
        <v>41</v>
      </c>
      <c r="E34" s="712"/>
      <c r="F34" s="713">
        <v>44474</v>
      </c>
      <c r="G34" s="710" t="s">
        <v>41</v>
      </c>
      <c r="H34" s="1277"/>
      <c r="I34" s="1277"/>
      <c r="J34" s="1277">
        <v>895160</v>
      </c>
      <c r="K34" s="1278">
        <f t="shared" si="0"/>
        <v>895160</v>
      </c>
    </row>
    <row r="35" spans="1:11" ht="22.5">
      <c r="A35" s="719">
        <v>24</v>
      </c>
      <c r="B35" s="710" t="s">
        <v>2137</v>
      </c>
      <c r="C35" s="711" t="s">
        <v>591</v>
      </c>
      <c r="D35" s="710" t="s">
        <v>2030</v>
      </c>
      <c r="E35" s="712"/>
      <c r="F35" s="713">
        <v>44541</v>
      </c>
      <c r="G35" s="710" t="s">
        <v>2131</v>
      </c>
      <c r="H35" s="1277"/>
      <c r="I35" s="1277"/>
      <c r="J35" s="1277">
        <v>4686</v>
      </c>
      <c r="K35" s="1278">
        <f t="shared" si="0"/>
        <v>4686</v>
      </c>
    </row>
    <row r="36" spans="1:11" ht="22.5">
      <c r="A36" s="709">
        <v>25</v>
      </c>
      <c r="B36" s="710" t="s">
        <v>2137</v>
      </c>
      <c r="C36" s="711" t="s">
        <v>591</v>
      </c>
      <c r="D36" s="710" t="s">
        <v>2030</v>
      </c>
      <c r="E36" s="712"/>
      <c r="F36" s="713">
        <v>44541</v>
      </c>
      <c r="G36" s="710" t="s">
        <v>2131</v>
      </c>
      <c r="H36" s="1277"/>
      <c r="I36" s="1277"/>
      <c r="J36" s="1277">
        <v>220000</v>
      </c>
      <c r="K36" s="1278">
        <f t="shared" si="0"/>
        <v>220000</v>
      </c>
    </row>
    <row r="37" spans="1:11" ht="33.75">
      <c r="A37" s="714">
        <v>26</v>
      </c>
      <c r="B37" s="710" t="s">
        <v>2138</v>
      </c>
      <c r="C37" s="711" t="s">
        <v>591</v>
      </c>
      <c r="D37" s="710"/>
      <c r="E37" s="712"/>
      <c r="F37" s="713">
        <v>44296</v>
      </c>
      <c r="G37" s="710" t="s">
        <v>2139</v>
      </c>
      <c r="H37" s="1277"/>
      <c r="I37" s="1277"/>
      <c r="J37" s="1277">
        <v>1163325</v>
      </c>
      <c r="K37" s="1278">
        <f t="shared" si="0"/>
        <v>1163325</v>
      </c>
    </row>
    <row r="38" spans="1:11" ht="22.5">
      <c r="A38" s="709">
        <v>27</v>
      </c>
      <c r="B38" s="710" t="s">
        <v>2140</v>
      </c>
      <c r="C38" s="711" t="s">
        <v>591</v>
      </c>
      <c r="D38" s="710" t="s">
        <v>2095</v>
      </c>
      <c r="E38" s="712"/>
      <c r="F38" s="712"/>
      <c r="G38" s="710" t="s">
        <v>2141</v>
      </c>
      <c r="H38" s="1277"/>
      <c r="I38" s="1277"/>
      <c r="J38" s="1277">
        <v>1471960</v>
      </c>
      <c r="K38" s="1278">
        <f t="shared" si="0"/>
        <v>1471960</v>
      </c>
    </row>
    <row r="39" spans="1:11" ht="33.75">
      <c r="A39" s="719">
        <v>28</v>
      </c>
      <c r="B39" s="710" t="s">
        <v>2142</v>
      </c>
      <c r="C39" s="711" t="s">
        <v>591</v>
      </c>
      <c r="D39" s="710" t="s">
        <v>2084</v>
      </c>
      <c r="E39" s="712"/>
      <c r="F39" s="712"/>
      <c r="G39" s="710"/>
      <c r="H39" s="1277"/>
      <c r="I39" s="1277"/>
      <c r="J39" s="1277">
        <v>15425.4</v>
      </c>
      <c r="K39" s="1278">
        <f t="shared" si="0"/>
        <v>15425.4</v>
      </c>
    </row>
    <row r="40" spans="1:11" ht="33.75">
      <c r="A40" s="709">
        <v>29</v>
      </c>
      <c r="B40" s="710" t="s">
        <v>2143</v>
      </c>
      <c r="C40" s="711" t="s">
        <v>591</v>
      </c>
      <c r="D40" s="710" t="s">
        <v>2053</v>
      </c>
      <c r="E40" s="712"/>
      <c r="F40" s="712"/>
      <c r="G40" s="710" t="s">
        <v>2144</v>
      </c>
      <c r="H40" s="1277"/>
      <c r="I40" s="1277"/>
      <c r="J40" s="1277">
        <v>843500</v>
      </c>
      <c r="K40" s="1278">
        <f t="shared" si="0"/>
        <v>843500</v>
      </c>
    </row>
    <row r="41" spans="1:11" ht="22.5">
      <c r="A41" s="714">
        <v>30</v>
      </c>
      <c r="B41" s="710" t="s">
        <v>49</v>
      </c>
      <c r="C41" s="711" t="s">
        <v>591</v>
      </c>
      <c r="D41" s="710" t="s">
        <v>2033</v>
      </c>
      <c r="E41" s="712"/>
      <c r="F41" s="713">
        <v>44442</v>
      </c>
      <c r="G41" s="710" t="s">
        <v>2145</v>
      </c>
      <c r="H41" s="1277"/>
      <c r="I41" s="1277"/>
      <c r="J41" s="1277">
        <v>333100</v>
      </c>
      <c r="K41" s="1278">
        <f t="shared" si="0"/>
        <v>333100</v>
      </c>
    </row>
    <row r="42" spans="1:11" ht="22.5">
      <c r="A42" s="709">
        <v>31</v>
      </c>
      <c r="B42" s="710" t="s">
        <v>224</v>
      </c>
      <c r="C42" s="711" t="s">
        <v>591</v>
      </c>
      <c r="D42" s="710" t="s">
        <v>2033</v>
      </c>
      <c r="E42" s="712"/>
      <c r="F42" s="713">
        <v>44314</v>
      </c>
      <c r="G42" s="710" t="s">
        <v>2146</v>
      </c>
      <c r="H42" s="1277"/>
      <c r="I42" s="1277"/>
      <c r="J42" s="1277">
        <v>294700</v>
      </c>
      <c r="K42" s="1278">
        <f t="shared" si="0"/>
        <v>294700</v>
      </c>
    </row>
    <row r="43" spans="1:11" ht="22.5">
      <c r="A43" s="719">
        <v>32</v>
      </c>
      <c r="B43" s="710" t="s">
        <v>2147</v>
      </c>
      <c r="C43" s="711" t="s">
        <v>591</v>
      </c>
      <c r="D43" s="710" t="s">
        <v>2033</v>
      </c>
      <c r="E43" s="712"/>
      <c r="F43" s="713">
        <v>44678</v>
      </c>
      <c r="G43" s="710" t="s">
        <v>2145</v>
      </c>
      <c r="H43" s="1277"/>
      <c r="I43" s="1277"/>
      <c r="J43" s="1277">
        <v>155070</v>
      </c>
      <c r="K43" s="1278">
        <f t="shared" si="0"/>
        <v>155070</v>
      </c>
    </row>
    <row r="44" spans="1:11" ht="22.5">
      <c r="A44" s="709">
        <v>33</v>
      </c>
      <c r="B44" s="710" t="s">
        <v>2147</v>
      </c>
      <c r="C44" s="711" t="s">
        <v>591</v>
      </c>
      <c r="D44" s="710" t="s">
        <v>2033</v>
      </c>
      <c r="E44" s="712"/>
      <c r="F44" s="712"/>
      <c r="G44" s="710" t="s">
        <v>2148</v>
      </c>
      <c r="H44" s="1277"/>
      <c r="I44" s="1277"/>
      <c r="J44" s="1277">
        <v>1503154.549999997</v>
      </c>
      <c r="K44" s="1278">
        <f t="shared" si="0"/>
        <v>1503154.549999997</v>
      </c>
    </row>
    <row r="45" spans="1:11">
      <c r="A45" s="714">
        <v>34</v>
      </c>
      <c r="B45" s="710" t="s">
        <v>2149</v>
      </c>
      <c r="C45" s="711" t="s">
        <v>591</v>
      </c>
      <c r="D45" s="710" t="s">
        <v>41</v>
      </c>
      <c r="E45" s="712"/>
      <c r="F45" s="713">
        <v>44618</v>
      </c>
      <c r="G45" s="710" t="s">
        <v>41</v>
      </c>
      <c r="H45" s="1277"/>
      <c r="I45" s="1277"/>
      <c r="J45" s="1277">
        <v>240000</v>
      </c>
      <c r="K45" s="1278">
        <f t="shared" si="0"/>
        <v>240000</v>
      </c>
    </row>
    <row r="46" spans="1:11">
      <c r="A46" s="709">
        <v>35</v>
      </c>
      <c r="B46" s="710" t="s">
        <v>2150</v>
      </c>
      <c r="C46" s="711" t="s">
        <v>591</v>
      </c>
      <c r="D46" s="710" t="s">
        <v>41</v>
      </c>
      <c r="E46" s="712"/>
      <c r="F46" s="712"/>
      <c r="G46" s="710" t="s">
        <v>41</v>
      </c>
      <c r="H46" s="1277"/>
      <c r="I46" s="1277"/>
      <c r="J46" s="1277">
        <v>11250</v>
      </c>
      <c r="K46" s="1278">
        <f t="shared" si="0"/>
        <v>11250</v>
      </c>
    </row>
    <row r="47" spans="1:11">
      <c r="A47" s="719">
        <v>36</v>
      </c>
      <c r="B47" s="710" t="s">
        <v>2151</v>
      </c>
      <c r="C47" s="711" t="s">
        <v>591</v>
      </c>
      <c r="D47" s="710" t="s">
        <v>2084</v>
      </c>
      <c r="E47" s="712"/>
      <c r="F47" s="712"/>
      <c r="G47" s="710" t="s">
        <v>2144</v>
      </c>
      <c r="H47" s="1277"/>
      <c r="I47" s="1277"/>
      <c r="J47" s="1277">
        <v>436160</v>
      </c>
      <c r="K47" s="1278">
        <f t="shared" si="0"/>
        <v>436160</v>
      </c>
    </row>
    <row r="48" spans="1:11">
      <c r="A48" s="709">
        <v>37</v>
      </c>
      <c r="B48" s="710" t="s">
        <v>2151</v>
      </c>
      <c r="C48" s="711" t="s">
        <v>591</v>
      </c>
      <c r="D48" s="710" t="s">
        <v>2084</v>
      </c>
      <c r="E48" s="712"/>
      <c r="F48" s="712"/>
      <c r="G48" s="710" t="s">
        <v>2144</v>
      </c>
      <c r="H48" s="1277"/>
      <c r="I48" s="1277"/>
      <c r="J48" s="1277">
        <v>1160000</v>
      </c>
      <c r="K48" s="1278">
        <f t="shared" si="0"/>
        <v>1160000</v>
      </c>
    </row>
    <row r="49" spans="1:11" ht="22.5">
      <c r="A49" s="714">
        <v>38</v>
      </c>
      <c r="B49" s="710" t="s">
        <v>2029</v>
      </c>
      <c r="C49" s="711" t="s">
        <v>575</v>
      </c>
      <c r="D49" s="710" t="s">
        <v>2030</v>
      </c>
      <c r="E49" s="721" t="s">
        <v>2031</v>
      </c>
      <c r="F49" s="713">
        <v>45048</v>
      </c>
      <c r="G49" s="710" t="s">
        <v>2032</v>
      </c>
      <c r="H49" s="1277">
        <v>6450</v>
      </c>
      <c r="I49" s="1277"/>
      <c r="J49" s="1277"/>
      <c r="K49" s="1278">
        <f t="shared" si="0"/>
        <v>6450</v>
      </c>
    </row>
    <row r="50" spans="1:11" ht="33.75">
      <c r="A50" s="709">
        <v>39</v>
      </c>
      <c r="B50" s="710" t="s">
        <v>1328</v>
      </c>
      <c r="C50" s="711" t="s">
        <v>575</v>
      </c>
      <c r="D50" s="710" t="s">
        <v>2033</v>
      </c>
      <c r="E50" s="712" t="s">
        <v>2034</v>
      </c>
      <c r="F50" s="713">
        <v>44964</v>
      </c>
      <c r="G50" s="710" t="s">
        <v>2035</v>
      </c>
      <c r="H50" s="1277">
        <v>10000</v>
      </c>
      <c r="I50" s="1277"/>
      <c r="J50" s="1277"/>
      <c r="K50" s="1278">
        <f t="shared" si="0"/>
        <v>10000</v>
      </c>
    </row>
    <row r="51" spans="1:11" ht="33.75">
      <c r="A51" s="719">
        <v>40</v>
      </c>
      <c r="B51" s="710" t="s">
        <v>32</v>
      </c>
      <c r="C51" s="711" t="s">
        <v>575</v>
      </c>
      <c r="D51" s="710" t="s">
        <v>2036</v>
      </c>
      <c r="E51" s="712" t="s">
        <v>2037</v>
      </c>
      <c r="F51" s="713">
        <v>45048</v>
      </c>
      <c r="G51" s="710" t="s">
        <v>2038</v>
      </c>
      <c r="H51" s="1277">
        <v>11500</v>
      </c>
      <c r="I51" s="1277"/>
      <c r="J51" s="1277"/>
      <c r="K51" s="1278">
        <f t="shared" si="0"/>
        <v>11500</v>
      </c>
    </row>
    <row r="52" spans="1:11" ht="22.5">
      <c r="A52" s="709">
        <v>41</v>
      </c>
      <c r="B52" s="710" t="s">
        <v>2039</v>
      </c>
      <c r="C52" s="711" t="s">
        <v>575</v>
      </c>
      <c r="D52" s="710" t="s">
        <v>41</v>
      </c>
      <c r="E52" s="712"/>
      <c r="F52" s="713"/>
      <c r="G52" s="710" t="s">
        <v>2040</v>
      </c>
      <c r="H52" s="1277">
        <v>20000</v>
      </c>
      <c r="I52" s="1277"/>
      <c r="J52" s="1277"/>
      <c r="K52" s="1278">
        <f t="shared" si="0"/>
        <v>20000</v>
      </c>
    </row>
    <row r="53" spans="1:11" ht="22.5">
      <c r="A53" s="714">
        <v>42</v>
      </c>
      <c r="B53" s="710" t="s">
        <v>2045</v>
      </c>
      <c r="C53" s="711" t="s">
        <v>575</v>
      </c>
      <c r="D53" s="710" t="s">
        <v>41</v>
      </c>
      <c r="E53" s="712"/>
      <c r="F53" s="712"/>
      <c r="G53" s="710" t="s">
        <v>2040</v>
      </c>
      <c r="H53" s="1277">
        <v>30000</v>
      </c>
      <c r="I53" s="1277"/>
      <c r="J53" s="1277"/>
      <c r="K53" s="1278">
        <f t="shared" si="0"/>
        <v>30000</v>
      </c>
    </row>
    <row r="54" spans="1:11" ht="22.5">
      <c r="A54" s="709">
        <v>43</v>
      </c>
      <c r="B54" s="710" t="s">
        <v>2029</v>
      </c>
      <c r="C54" s="711" t="s">
        <v>575</v>
      </c>
      <c r="D54" s="710" t="s">
        <v>2030</v>
      </c>
      <c r="E54" s="712" t="s">
        <v>2046</v>
      </c>
      <c r="F54" s="713">
        <v>44990</v>
      </c>
      <c r="G54" s="710" t="s">
        <v>2032</v>
      </c>
      <c r="H54" s="1277">
        <v>33725</v>
      </c>
      <c r="I54" s="1277"/>
      <c r="J54" s="1277"/>
      <c r="K54" s="1278">
        <f t="shared" si="0"/>
        <v>33725</v>
      </c>
    </row>
    <row r="55" spans="1:11" ht="22.5">
      <c r="A55" s="719">
        <v>44</v>
      </c>
      <c r="B55" s="710" t="s">
        <v>2047</v>
      </c>
      <c r="C55" s="711" t="s">
        <v>575</v>
      </c>
      <c r="D55" s="710" t="s">
        <v>2033</v>
      </c>
      <c r="E55" s="712" t="s">
        <v>2048</v>
      </c>
      <c r="F55" s="713">
        <v>44964</v>
      </c>
      <c r="G55" s="710" t="s">
        <v>2049</v>
      </c>
      <c r="H55" s="1277">
        <v>47100</v>
      </c>
      <c r="I55" s="1277"/>
      <c r="J55" s="1277"/>
      <c r="K55" s="1278">
        <f t="shared" si="0"/>
        <v>47100</v>
      </c>
    </row>
    <row r="56" spans="1:11" ht="22.5">
      <c r="A56" s="709">
        <v>45</v>
      </c>
      <c r="B56" s="710" t="s">
        <v>1894</v>
      </c>
      <c r="C56" s="711" t="s">
        <v>575</v>
      </c>
      <c r="D56" s="710" t="s">
        <v>41</v>
      </c>
      <c r="E56" s="712" t="s">
        <v>2050</v>
      </c>
      <c r="F56" s="713">
        <v>44642</v>
      </c>
      <c r="G56" s="710" t="s">
        <v>2051</v>
      </c>
      <c r="H56" s="1277">
        <v>48000</v>
      </c>
      <c r="I56" s="1277"/>
      <c r="J56" s="1277"/>
      <c r="K56" s="1278">
        <f t="shared" si="0"/>
        <v>48000</v>
      </c>
    </row>
    <row r="57" spans="1:11" ht="33.75">
      <c r="A57" s="714">
        <v>46</v>
      </c>
      <c r="B57" s="710" t="s">
        <v>2052</v>
      </c>
      <c r="C57" s="711" t="s">
        <v>575</v>
      </c>
      <c r="D57" s="710" t="s">
        <v>2053</v>
      </c>
      <c r="E57" s="712" t="s">
        <v>2054</v>
      </c>
      <c r="F57" s="713">
        <v>45073</v>
      </c>
      <c r="G57" s="710" t="s">
        <v>2055</v>
      </c>
      <c r="H57" s="1277">
        <v>62200</v>
      </c>
      <c r="I57" s="1277">
        <v>61127.6</v>
      </c>
      <c r="J57" s="1277"/>
      <c r="K57" s="1278">
        <f t="shared" si="0"/>
        <v>1072.4000000000015</v>
      </c>
    </row>
    <row r="58" spans="1:11" ht="33.75">
      <c r="A58" s="709">
        <v>47</v>
      </c>
      <c r="B58" s="710" t="s">
        <v>32</v>
      </c>
      <c r="C58" s="711" t="s">
        <v>575</v>
      </c>
      <c r="D58" s="710" t="s">
        <v>2056</v>
      </c>
      <c r="E58" s="712" t="s">
        <v>2057</v>
      </c>
      <c r="F58" s="713">
        <v>44932</v>
      </c>
      <c r="G58" s="710" t="s">
        <v>2058</v>
      </c>
      <c r="H58" s="1277">
        <v>74380</v>
      </c>
      <c r="I58" s="1277"/>
      <c r="J58" s="1277"/>
      <c r="K58" s="1278">
        <f t="shared" si="0"/>
        <v>74380</v>
      </c>
    </row>
    <row r="59" spans="1:11" ht="33.75">
      <c r="A59" s="719">
        <v>48</v>
      </c>
      <c r="B59" s="710" t="s">
        <v>1328</v>
      </c>
      <c r="C59" s="711" t="s">
        <v>575</v>
      </c>
      <c r="D59" s="710" t="s">
        <v>2033</v>
      </c>
      <c r="E59" s="712" t="s">
        <v>2059</v>
      </c>
      <c r="F59" s="713">
        <v>44964</v>
      </c>
      <c r="G59" s="710" t="s">
        <v>2060</v>
      </c>
      <c r="H59" s="1277">
        <v>76400</v>
      </c>
      <c r="I59" s="1277"/>
      <c r="J59" s="1277"/>
      <c r="K59" s="1278">
        <f t="shared" si="0"/>
        <v>76400</v>
      </c>
    </row>
    <row r="60" spans="1:11" ht="33.75">
      <c r="A60" s="709">
        <v>49</v>
      </c>
      <c r="B60" s="710" t="s">
        <v>1328</v>
      </c>
      <c r="C60" s="711" t="s">
        <v>575</v>
      </c>
      <c r="D60" s="710" t="s">
        <v>2033</v>
      </c>
      <c r="E60" s="712" t="s">
        <v>2061</v>
      </c>
      <c r="F60" s="713">
        <v>44964</v>
      </c>
      <c r="G60" s="710" t="s">
        <v>2035</v>
      </c>
      <c r="H60" s="1277">
        <v>83500</v>
      </c>
      <c r="I60" s="1277"/>
      <c r="J60" s="1277"/>
      <c r="K60" s="1278">
        <f t="shared" si="0"/>
        <v>83500</v>
      </c>
    </row>
    <row r="61" spans="1:11" ht="33.75">
      <c r="A61" s="714">
        <v>50</v>
      </c>
      <c r="B61" s="710" t="s">
        <v>32</v>
      </c>
      <c r="C61" s="711" t="s">
        <v>575</v>
      </c>
      <c r="D61" s="710" t="s">
        <v>2030</v>
      </c>
      <c r="E61" s="712" t="s">
        <v>2087</v>
      </c>
      <c r="F61" s="713">
        <v>44978</v>
      </c>
      <c r="G61" s="710" t="s">
        <v>2032</v>
      </c>
      <c r="H61" s="1277">
        <v>812300</v>
      </c>
      <c r="I61" s="1277"/>
      <c r="J61" s="1277"/>
      <c r="K61" s="1278">
        <f t="shared" si="0"/>
        <v>812300</v>
      </c>
    </row>
    <row r="62" spans="1:11" ht="22.5">
      <c r="A62" s="709">
        <v>51</v>
      </c>
      <c r="B62" s="710" t="s">
        <v>2088</v>
      </c>
      <c r="C62" s="711" t="s">
        <v>575</v>
      </c>
      <c r="D62" s="710" t="s">
        <v>2030</v>
      </c>
      <c r="E62" s="712" t="s">
        <v>2089</v>
      </c>
      <c r="F62" s="712"/>
      <c r="G62" s="710" t="s">
        <v>2090</v>
      </c>
      <c r="H62" s="1277">
        <v>876000</v>
      </c>
      <c r="I62" s="1277"/>
      <c r="J62" s="1277"/>
      <c r="K62" s="1278">
        <f t="shared" si="0"/>
        <v>876000</v>
      </c>
    </row>
    <row r="63" spans="1:11" ht="33.75">
      <c r="A63" s="719">
        <v>52</v>
      </c>
      <c r="B63" s="710" t="s">
        <v>2126</v>
      </c>
      <c r="C63" s="711" t="s">
        <v>575</v>
      </c>
      <c r="D63" s="710" t="s">
        <v>2033</v>
      </c>
      <c r="E63" s="712"/>
      <c r="F63" s="712"/>
      <c r="G63" s="710" t="s">
        <v>2127</v>
      </c>
      <c r="H63" s="1277"/>
      <c r="I63" s="1277"/>
      <c r="J63" s="1277">
        <v>486824</v>
      </c>
      <c r="K63" s="1278">
        <f t="shared" si="0"/>
        <v>486824</v>
      </c>
    </row>
    <row r="64" spans="1:11" ht="22.5">
      <c r="A64" s="709">
        <v>53</v>
      </c>
      <c r="B64" s="710" t="s">
        <v>2029</v>
      </c>
      <c r="C64" s="711" t="s">
        <v>575</v>
      </c>
      <c r="D64" s="710" t="s">
        <v>2030</v>
      </c>
      <c r="E64" s="712"/>
      <c r="F64" s="712"/>
      <c r="G64" s="710" t="s">
        <v>2032</v>
      </c>
      <c r="H64" s="1277"/>
      <c r="I64" s="1277"/>
      <c r="J64" s="1277">
        <v>43300</v>
      </c>
      <c r="K64" s="1278">
        <f t="shared" si="0"/>
        <v>43300</v>
      </c>
    </row>
    <row r="65" spans="1:11" ht="45">
      <c r="A65" s="1281">
        <v>54</v>
      </c>
      <c r="B65" s="722" t="s">
        <v>2097</v>
      </c>
      <c r="C65" s="1282" t="s">
        <v>609</v>
      </c>
      <c r="D65" s="722" t="s">
        <v>2098</v>
      </c>
      <c r="E65" s="1283">
        <v>50</v>
      </c>
      <c r="F65" s="1284">
        <v>45335</v>
      </c>
      <c r="G65" s="722" t="s">
        <v>2099</v>
      </c>
      <c r="H65" s="1285">
        <v>3800000</v>
      </c>
      <c r="I65" s="1285">
        <v>3800000</v>
      </c>
      <c r="J65" s="1285"/>
      <c r="K65" s="1286">
        <f t="shared" si="0"/>
        <v>0</v>
      </c>
    </row>
    <row r="66" spans="1:11" ht="22.5">
      <c r="A66" s="709">
        <v>55</v>
      </c>
      <c r="B66" s="710" t="s">
        <v>604</v>
      </c>
      <c r="C66" s="711" t="s">
        <v>609</v>
      </c>
      <c r="D66" s="710" t="s">
        <v>2084</v>
      </c>
      <c r="E66" s="712">
        <v>7627</v>
      </c>
      <c r="F66" s="713">
        <v>45125</v>
      </c>
      <c r="G66" s="710" t="s">
        <v>422</v>
      </c>
      <c r="H66" s="1277">
        <v>79344</v>
      </c>
      <c r="I66" s="1277"/>
      <c r="J66" s="1277"/>
      <c r="K66" s="1278">
        <f t="shared" si="0"/>
        <v>79344</v>
      </c>
    </row>
    <row r="67" spans="1:11" ht="22.5">
      <c r="A67" s="719">
        <v>56</v>
      </c>
      <c r="B67" s="710" t="s">
        <v>604</v>
      </c>
      <c r="C67" s="711" t="s">
        <v>609</v>
      </c>
      <c r="D67" s="710" t="s">
        <v>2084</v>
      </c>
      <c r="E67" s="712">
        <v>7625</v>
      </c>
      <c r="F67" s="713">
        <v>45110</v>
      </c>
      <c r="G67" s="710" t="s">
        <v>422</v>
      </c>
      <c r="H67" s="1277">
        <v>79344</v>
      </c>
      <c r="I67" s="1277"/>
      <c r="J67" s="1277"/>
      <c r="K67" s="1278">
        <f t="shared" si="0"/>
        <v>79344</v>
      </c>
    </row>
    <row r="68" spans="1:11" ht="33.75">
      <c r="A68" s="1281">
        <v>57</v>
      </c>
      <c r="B68" s="722" t="s">
        <v>446</v>
      </c>
      <c r="C68" s="1282" t="s">
        <v>609</v>
      </c>
      <c r="D68" s="722" t="s">
        <v>2053</v>
      </c>
      <c r="E68" s="1283"/>
      <c r="F68" s="1284">
        <v>45334</v>
      </c>
      <c r="G68" s="722" t="s">
        <v>2100</v>
      </c>
      <c r="H68" s="1285">
        <v>105000</v>
      </c>
      <c r="I68" s="1287">
        <v>103189.65</v>
      </c>
      <c r="J68" s="1285"/>
      <c r="K68" s="1286">
        <f t="shared" si="0"/>
        <v>1810.3500000000058</v>
      </c>
    </row>
    <row r="69" spans="1:11" ht="33.75">
      <c r="A69" s="1281">
        <v>58</v>
      </c>
      <c r="B69" s="722" t="s">
        <v>2101</v>
      </c>
      <c r="C69" s="1282" t="s">
        <v>609</v>
      </c>
      <c r="D69" s="722" t="s">
        <v>2084</v>
      </c>
      <c r="E69" s="1283">
        <v>7647</v>
      </c>
      <c r="F69" s="1284">
        <v>45412</v>
      </c>
      <c r="G69" s="722" t="s">
        <v>422</v>
      </c>
      <c r="H69" s="1285">
        <v>40000</v>
      </c>
      <c r="I69" s="1285">
        <v>39310.35</v>
      </c>
      <c r="J69" s="1285"/>
      <c r="K69" s="1286">
        <f t="shared" si="0"/>
        <v>689.65000000000146</v>
      </c>
    </row>
    <row r="70" spans="1:11" ht="33.75">
      <c r="A70" s="1281">
        <v>59</v>
      </c>
      <c r="B70" s="722" t="s">
        <v>2101</v>
      </c>
      <c r="C70" s="1282" t="s">
        <v>609</v>
      </c>
      <c r="D70" s="722" t="s">
        <v>2084</v>
      </c>
      <c r="E70" s="1283">
        <v>7633</v>
      </c>
      <c r="F70" s="1284">
        <v>45362</v>
      </c>
      <c r="G70" s="722" t="s">
        <v>422</v>
      </c>
      <c r="H70" s="1285">
        <v>92800</v>
      </c>
      <c r="I70" s="1285">
        <v>91200</v>
      </c>
      <c r="J70" s="1285"/>
      <c r="K70" s="1286">
        <f t="shared" si="0"/>
        <v>1600</v>
      </c>
    </row>
    <row r="71" spans="1:11" ht="22.5">
      <c r="A71" s="719">
        <v>60</v>
      </c>
      <c r="B71" s="710" t="s">
        <v>604</v>
      </c>
      <c r="C71" s="711" t="s">
        <v>609</v>
      </c>
      <c r="D71" s="710" t="s">
        <v>2084</v>
      </c>
      <c r="E71" s="712">
        <v>3054</v>
      </c>
      <c r="F71" s="712"/>
      <c r="G71" s="710" t="s">
        <v>422</v>
      </c>
      <c r="H71" s="1277">
        <v>91640</v>
      </c>
      <c r="I71" s="1277"/>
      <c r="J71" s="1277"/>
      <c r="K71" s="1278">
        <f t="shared" si="0"/>
        <v>91640</v>
      </c>
    </row>
    <row r="72" spans="1:11" ht="22.5">
      <c r="A72" s="709">
        <v>61</v>
      </c>
      <c r="B72" s="710" t="s">
        <v>604</v>
      </c>
      <c r="C72" s="711" t="s">
        <v>609</v>
      </c>
      <c r="D72" s="710" t="s">
        <v>2084</v>
      </c>
      <c r="E72" s="712">
        <v>7653</v>
      </c>
      <c r="F72" s="713">
        <v>45224</v>
      </c>
      <c r="G72" s="710" t="s">
        <v>422</v>
      </c>
      <c r="H72" s="1277">
        <v>183280</v>
      </c>
      <c r="I72" s="1277"/>
      <c r="J72" s="1277"/>
      <c r="K72" s="1278">
        <f t="shared" si="0"/>
        <v>183280</v>
      </c>
    </row>
    <row r="73" spans="1:11" ht="33.75">
      <c r="A73" s="714">
        <v>62</v>
      </c>
      <c r="B73" s="710" t="s">
        <v>2102</v>
      </c>
      <c r="C73" s="711" t="s">
        <v>609</v>
      </c>
      <c r="D73" s="710" t="s">
        <v>2033</v>
      </c>
      <c r="E73" s="720" t="s">
        <v>2103</v>
      </c>
      <c r="F73" s="712"/>
      <c r="G73" s="710" t="s">
        <v>2104</v>
      </c>
      <c r="H73" s="1277">
        <v>1194400</v>
      </c>
      <c r="I73" s="1277"/>
      <c r="J73" s="1277"/>
      <c r="K73" s="1278">
        <f t="shared" si="0"/>
        <v>1194400</v>
      </c>
    </row>
    <row r="74" spans="1:11" ht="33.75">
      <c r="A74" s="709">
        <v>63</v>
      </c>
      <c r="B74" s="710" t="s">
        <v>1457</v>
      </c>
      <c r="C74" s="711" t="s">
        <v>609</v>
      </c>
      <c r="D74" s="710" t="s">
        <v>2081</v>
      </c>
      <c r="E74" s="712">
        <v>57729</v>
      </c>
      <c r="F74" s="713">
        <v>45362</v>
      </c>
      <c r="G74" s="710" t="s">
        <v>2105</v>
      </c>
      <c r="H74" s="1277">
        <v>650000</v>
      </c>
      <c r="I74" s="1277"/>
      <c r="J74" s="1277"/>
      <c r="K74" s="1278">
        <f t="shared" si="0"/>
        <v>650000</v>
      </c>
    </row>
    <row r="75" spans="1:11" ht="22.5">
      <c r="A75" s="719">
        <v>64</v>
      </c>
      <c r="B75" s="710" t="s">
        <v>2106</v>
      </c>
      <c r="C75" s="711" t="s">
        <v>609</v>
      </c>
      <c r="D75" s="710" t="s">
        <v>2107</v>
      </c>
      <c r="E75" s="712">
        <v>39299</v>
      </c>
      <c r="F75" s="713">
        <v>45418</v>
      </c>
      <c r="G75" s="710" t="s">
        <v>2108</v>
      </c>
      <c r="H75" s="1277">
        <v>120000</v>
      </c>
      <c r="I75" s="1277"/>
      <c r="J75" s="1277"/>
      <c r="K75" s="1278">
        <f t="shared" si="0"/>
        <v>120000</v>
      </c>
    </row>
    <row r="76" spans="1:11" ht="22.5">
      <c r="A76" s="709">
        <v>65</v>
      </c>
      <c r="B76" s="710" t="s">
        <v>2106</v>
      </c>
      <c r="C76" s="711" t="s">
        <v>609</v>
      </c>
      <c r="D76" s="710" t="s">
        <v>2107</v>
      </c>
      <c r="E76" s="712">
        <v>39299</v>
      </c>
      <c r="F76" s="713">
        <v>45448</v>
      </c>
      <c r="G76" s="710" t="s">
        <v>2108</v>
      </c>
      <c r="H76" s="1277">
        <v>745000</v>
      </c>
      <c r="I76" s="1277"/>
      <c r="J76" s="1277"/>
      <c r="K76" s="1278">
        <f t="shared" ref="K76:K139" si="1">H76-I76+J76</f>
        <v>745000</v>
      </c>
    </row>
    <row r="77" spans="1:11" ht="45">
      <c r="A77" s="714">
        <v>66</v>
      </c>
      <c r="B77" s="710" t="s">
        <v>464</v>
      </c>
      <c r="C77" s="711" t="s">
        <v>609</v>
      </c>
      <c r="D77" s="710" t="s">
        <v>2084</v>
      </c>
      <c r="E77" s="712">
        <v>39298</v>
      </c>
      <c r="F77" s="712"/>
      <c r="G77" s="710" t="s">
        <v>2109</v>
      </c>
      <c r="H77" s="1277">
        <v>0</v>
      </c>
      <c r="I77" s="1277"/>
      <c r="J77" s="1277"/>
      <c r="K77" s="1278">
        <f t="shared" si="1"/>
        <v>0</v>
      </c>
    </row>
    <row r="78" spans="1:11" ht="33.75">
      <c r="A78" s="1281">
        <v>67</v>
      </c>
      <c r="B78" s="722" t="s">
        <v>2110</v>
      </c>
      <c r="C78" s="1282" t="s">
        <v>609</v>
      </c>
      <c r="D78" s="722" t="s">
        <v>2053</v>
      </c>
      <c r="E78" s="1283">
        <v>7779</v>
      </c>
      <c r="F78" s="1284">
        <v>45374</v>
      </c>
      <c r="G78" s="722" t="s">
        <v>2111</v>
      </c>
      <c r="H78" s="1285">
        <v>455000</v>
      </c>
      <c r="I78" s="1285">
        <v>455000</v>
      </c>
      <c r="J78" s="1285"/>
      <c r="K78" s="1286">
        <f t="shared" si="1"/>
        <v>0</v>
      </c>
    </row>
    <row r="79" spans="1:11" ht="33.75">
      <c r="A79" s="719">
        <v>68</v>
      </c>
      <c r="B79" s="710" t="s">
        <v>1393</v>
      </c>
      <c r="C79" s="711" t="s">
        <v>609</v>
      </c>
      <c r="D79" s="710" t="s">
        <v>2112</v>
      </c>
      <c r="E79" s="712">
        <v>57741</v>
      </c>
      <c r="F79" s="713">
        <v>45420</v>
      </c>
      <c r="G79" s="710" t="s">
        <v>2113</v>
      </c>
      <c r="H79" s="1277">
        <v>355990</v>
      </c>
      <c r="I79" s="1277"/>
      <c r="J79" s="1277"/>
      <c r="K79" s="1278">
        <f t="shared" si="1"/>
        <v>355990</v>
      </c>
    </row>
    <row r="80" spans="1:11" ht="22.5">
      <c r="A80" s="1281">
        <v>69</v>
      </c>
      <c r="B80" s="722" t="s">
        <v>2114</v>
      </c>
      <c r="C80" s="1282" t="s">
        <v>609</v>
      </c>
      <c r="D80" s="722" t="s">
        <v>2107</v>
      </c>
      <c r="E80" s="1283">
        <v>57730</v>
      </c>
      <c r="F80" s="1284">
        <v>45363</v>
      </c>
      <c r="G80" s="722" t="s">
        <v>2115</v>
      </c>
      <c r="H80" s="1285">
        <v>7200</v>
      </c>
      <c r="I80" s="1285">
        <v>7075.85</v>
      </c>
      <c r="J80" s="1285"/>
      <c r="K80" s="1286">
        <f t="shared" si="1"/>
        <v>124.14999999999964</v>
      </c>
    </row>
    <row r="81" spans="1:11" ht="33.75">
      <c r="A81" s="1281">
        <v>70</v>
      </c>
      <c r="B81" s="722" t="s">
        <v>1894</v>
      </c>
      <c r="C81" s="1282" t="s">
        <v>609</v>
      </c>
      <c r="D81" s="722" t="s">
        <v>2053</v>
      </c>
      <c r="E81" s="1283"/>
      <c r="F81" s="1283"/>
      <c r="G81" s="722" t="s">
        <v>2116</v>
      </c>
      <c r="H81" s="1285">
        <v>109577</v>
      </c>
      <c r="I81" s="1285"/>
      <c r="J81" s="1285"/>
      <c r="K81" s="1286">
        <f t="shared" si="1"/>
        <v>109577</v>
      </c>
    </row>
    <row r="82" spans="1:11" ht="33.75">
      <c r="A82" s="709">
        <v>71</v>
      </c>
      <c r="B82" s="710" t="s">
        <v>2117</v>
      </c>
      <c r="C82" s="711" t="s">
        <v>609</v>
      </c>
      <c r="D82" s="710" t="s">
        <v>2053</v>
      </c>
      <c r="E82" s="712"/>
      <c r="F82" s="712"/>
      <c r="G82" s="710" t="s">
        <v>2118</v>
      </c>
      <c r="H82" s="1277">
        <v>691700</v>
      </c>
      <c r="I82" s="1277"/>
      <c r="J82" s="1277"/>
      <c r="K82" s="1278">
        <f t="shared" si="1"/>
        <v>691700</v>
      </c>
    </row>
    <row r="83" spans="1:11" ht="22.5">
      <c r="A83" s="1288">
        <v>72</v>
      </c>
      <c r="B83" s="1289" t="s">
        <v>2119</v>
      </c>
      <c r="C83" s="1290" t="s">
        <v>609</v>
      </c>
      <c r="D83" s="1289" t="s">
        <v>2120</v>
      </c>
      <c r="E83" s="1291">
        <v>57732</v>
      </c>
      <c r="F83" s="1292">
        <v>45362</v>
      </c>
      <c r="G83" s="1289" t="s">
        <v>2121</v>
      </c>
      <c r="H83" s="1293">
        <v>67240</v>
      </c>
      <c r="I83" s="1293">
        <v>66080.7</v>
      </c>
      <c r="J83" s="1293"/>
      <c r="K83" s="1294">
        <f t="shared" si="1"/>
        <v>1159.3000000000029</v>
      </c>
    </row>
    <row r="84" spans="1:11" ht="22.5">
      <c r="A84" s="1295">
        <v>73</v>
      </c>
      <c r="B84" s="1289" t="s">
        <v>943</v>
      </c>
      <c r="C84" s="1290" t="s">
        <v>609</v>
      </c>
      <c r="D84" s="1289" t="s">
        <v>2120</v>
      </c>
      <c r="E84" s="1291">
        <v>57733</v>
      </c>
      <c r="F84" s="1292">
        <v>45362</v>
      </c>
      <c r="G84" s="1289" t="s">
        <v>2121</v>
      </c>
      <c r="H84" s="1293">
        <v>32960</v>
      </c>
      <c r="I84" s="1293">
        <v>32391.7</v>
      </c>
      <c r="J84" s="1293"/>
      <c r="K84" s="1294">
        <f t="shared" si="1"/>
        <v>568.29999999999927</v>
      </c>
    </row>
    <row r="85" spans="1:11" ht="45">
      <c r="A85" s="1281">
        <v>74</v>
      </c>
      <c r="B85" s="710" t="s">
        <v>2122</v>
      </c>
      <c r="C85" s="711" t="s">
        <v>609</v>
      </c>
      <c r="D85" s="710" t="s">
        <v>2042</v>
      </c>
      <c r="E85" s="712">
        <v>7785</v>
      </c>
      <c r="F85" s="713">
        <v>45418</v>
      </c>
      <c r="G85" s="710" t="s">
        <v>2123</v>
      </c>
      <c r="H85" s="1277">
        <v>133081</v>
      </c>
      <c r="I85" s="1277"/>
      <c r="J85" s="1277"/>
      <c r="K85" s="1278">
        <f t="shared" si="1"/>
        <v>133081</v>
      </c>
    </row>
    <row r="86" spans="1:11" ht="22.5">
      <c r="A86" s="709">
        <v>77</v>
      </c>
      <c r="B86" s="710" t="s">
        <v>604</v>
      </c>
      <c r="C86" s="711" t="s">
        <v>609</v>
      </c>
      <c r="D86" s="710" t="s">
        <v>2084</v>
      </c>
      <c r="E86" s="712"/>
      <c r="F86" s="712"/>
      <c r="G86" s="710" t="s">
        <v>422</v>
      </c>
      <c r="H86" s="1277">
        <v>379320</v>
      </c>
      <c r="I86" s="1277"/>
      <c r="J86" s="1277"/>
      <c r="K86" s="1278">
        <f t="shared" si="1"/>
        <v>379320</v>
      </c>
    </row>
    <row r="87" spans="1:11" ht="33.75">
      <c r="A87" s="1281">
        <v>78</v>
      </c>
      <c r="B87" s="722" t="s">
        <v>2132</v>
      </c>
      <c r="C87" s="1282" t="s">
        <v>609</v>
      </c>
      <c r="D87" s="722"/>
      <c r="E87" s="1283"/>
      <c r="F87" s="1284">
        <v>45397</v>
      </c>
      <c r="G87" s="722" t="s">
        <v>2133</v>
      </c>
      <c r="H87" s="1285"/>
      <c r="I87" s="1285">
        <v>2000000</v>
      </c>
      <c r="J87" s="1285">
        <v>4000000</v>
      </c>
      <c r="K87" s="1286">
        <f t="shared" si="1"/>
        <v>2000000</v>
      </c>
    </row>
    <row r="88" spans="1:11" ht="33.75">
      <c r="A88" s="709">
        <v>79</v>
      </c>
      <c r="B88" s="710" t="s">
        <v>2152</v>
      </c>
      <c r="C88" s="711" t="s">
        <v>609</v>
      </c>
      <c r="D88" s="710" t="s">
        <v>2053</v>
      </c>
      <c r="E88" s="712"/>
      <c r="F88" s="713">
        <v>45461</v>
      </c>
      <c r="G88" s="710" t="s">
        <v>2153</v>
      </c>
      <c r="H88" s="1277"/>
      <c r="I88" s="1277"/>
      <c r="J88" s="1277">
        <v>225000</v>
      </c>
      <c r="K88" s="1278">
        <f t="shared" si="1"/>
        <v>225000</v>
      </c>
    </row>
    <row r="89" spans="1:11" ht="33.75">
      <c r="A89" s="719">
        <v>80</v>
      </c>
      <c r="B89" s="710" t="s">
        <v>2152</v>
      </c>
      <c r="C89" s="711" t="s">
        <v>609</v>
      </c>
      <c r="D89" s="710" t="s">
        <v>2053</v>
      </c>
      <c r="E89" s="712"/>
      <c r="F89" s="713">
        <v>45406</v>
      </c>
      <c r="G89" s="710" t="s">
        <v>2154</v>
      </c>
      <c r="H89" s="1277"/>
      <c r="I89" s="1277"/>
      <c r="J89" s="1277">
        <v>177500</v>
      </c>
      <c r="K89" s="1278">
        <f t="shared" si="1"/>
        <v>177500</v>
      </c>
    </row>
    <row r="90" spans="1:11" ht="45">
      <c r="A90" s="709">
        <v>81</v>
      </c>
      <c r="B90" s="710" t="s">
        <v>2110</v>
      </c>
      <c r="C90" s="711" t="s">
        <v>609</v>
      </c>
      <c r="D90" s="710" t="s">
        <v>2053</v>
      </c>
      <c r="E90" s="712"/>
      <c r="F90" s="713">
        <v>45508</v>
      </c>
      <c r="G90" s="710" t="s">
        <v>2155</v>
      </c>
      <c r="H90" s="1277"/>
      <c r="I90" s="1277"/>
      <c r="J90" s="1277">
        <v>101500</v>
      </c>
      <c r="K90" s="1278">
        <f t="shared" si="1"/>
        <v>101500</v>
      </c>
    </row>
    <row r="91" spans="1:11" ht="45">
      <c r="A91" s="709">
        <v>83</v>
      </c>
      <c r="B91" s="710" t="s">
        <v>1937</v>
      </c>
      <c r="C91" s="711" t="s">
        <v>609</v>
      </c>
      <c r="D91" s="710" t="s">
        <v>2053</v>
      </c>
      <c r="E91" s="712"/>
      <c r="F91" s="712"/>
      <c r="G91" s="710" t="s">
        <v>2156</v>
      </c>
      <c r="H91" s="1277"/>
      <c r="I91" s="1277"/>
      <c r="J91" s="1277">
        <v>1176000</v>
      </c>
      <c r="K91" s="1278">
        <f t="shared" si="1"/>
        <v>1176000</v>
      </c>
    </row>
    <row r="92" spans="1:11" ht="45">
      <c r="A92" s="719">
        <v>84</v>
      </c>
      <c r="B92" s="722" t="s">
        <v>4366</v>
      </c>
      <c r="C92" s="723" t="s">
        <v>2401</v>
      </c>
      <c r="D92" s="722" t="s">
        <v>703</v>
      </c>
      <c r="E92" s="723"/>
      <c r="F92" s="723"/>
      <c r="G92" s="722" t="s">
        <v>4367</v>
      </c>
      <c r="H92" s="1296"/>
      <c r="I92" s="1296"/>
      <c r="J92" s="1297">
        <v>2896.55</v>
      </c>
      <c r="K92" s="1298">
        <f t="shared" si="1"/>
        <v>2896.55</v>
      </c>
    </row>
    <row r="93" spans="1:11" ht="22.5">
      <c r="A93" s="709">
        <v>85</v>
      </c>
      <c r="B93" s="722" t="s">
        <v>4368</v>
      </c>
      <c r="C93" s="723" t="s">
        <v>2401</v>
      </c>
      <c r="D93" s="722" t="s">
        <v>576</v>
      </c>
      <c r="E93" s="723"/>
      <c r="F93" s="723"/>
      <c r="G93" s="722" t="s">
        <v>4369</v>
      </c>
      <c r="H93" s="1296"/>
      <c r="I93" s="1296"/>
      <c r="J93" s="1297">
        <v>1368</v>
      </c>
      <c r="K93" s="1298">
        <f t="shared" si="1"/>
        <v>1368</v>
      </c>
    </row>
    <row r="94" spans="1:11" ht="22.5">
      <c r="A94" s="714">
        <v>86</v>
      </c>
      <c r="B94" s="722" t="s">
        <v>4368</v>
      </c>
      <c r="C94" s="723" t="s">
        <v>2401</v>
      </c>
      <c r="D94" s="722" t="s">
        <v>576</v>
      </c>
      <c r="E94" s="723"/>
      <c r="F94" s="723"/>
      <c r="G94" s="722" t="s">
        <v>4369</v>
      </c>
      <c r="H94" s="1296"/>
      <c r="I94" s="1296"/>
      <c r="J94" s="1297">
        <v>1580</v>
      </c>
      <c r="K94" s="1298">
        <f t="shared" si="1"/>
        <v>1580</v>
      </c>
    </row>
    <row r="95" spans="1:11" ht="22.5">
      <c r="A95" s="709">
        <v>87</v>
      </c>
      <c r="B95" s="722" t="s">
        <v>4368</v>
      </c>
      <c r="C95" s="723" t="s">
        <v>2401</v>
      </c>
      <c r="D95" s="722" t="s">
        <v>576</v>
      </c>
      <c r="E95" s="723"/>
      <c r="F95" s="723"/>
      <c r="G95" s="722" t="s">
        <v>4369</v>
      </c>
      <c r="H95" s="1296"/>
      <c r="I95" s="1296"/>
      <c r="J95" s="1297">
        <v>3160</v>
      </c>
      <c r="K95" s="1298">
        <f t="shared" si="1"/>
        <v>3160</v>
      </c>
    </row>
    <row r="96" spans="1:11" ht="22.5">
      <c r="A96" s="719">
        <v>88</v>
      </c>
      <c r="B96" s="722" t="s">
        <v>4368</v>
      </c>
      <c r="C96" s="723" t="s">
        <v>2401</v>
      </c>
      <c r="D96" s="722" t="s">
        <v>576</v>
      </c>
      <c r="E96" s="723"/>
      <c r="F96" s="723"/>
      <c r="G96" s="722" t="s">
        <v>4369</v>
      </c>
      <c r="H96" s="1296"/>
      <c r="I96" s="1296"/>
      <c r="J96" s="1297">
        <v>1368</v>
      </c>
      <c r="K96" s="1298">
        <f t="shared" si="1"/>
        <v>1368</v>
      </c>
    </row>
    <row r="97" spans="1:11" ht="45">
      <c r="A97" s="709">
        <v>89</v>
      </c>
      <c r="B97" s="722" t="s">
        <v>4370</v>
      </c>
      <c r="C97" s="723" t="s">
        <v>2401</v>
      </c>
      <c r="D97" s="722" t="s">
        <v>576</v>
      </c>
      <c r="E97" s="723"/>
      <c r="F97" s="723"/>
      <c r="G97" s="722" t="s">
        <v>4371</v>
      </c>
      <c r="H97" s="1296"/>
      <c r="I97" s="1296"/>
      <c r="J97" s="1297">
        <v>1600</v>
      </c>
      <c r="K97" s="1298">
        <f t="shared" si="1"/>
        <v>1600</v>
      </c>
    </row>
    <row r="98" spans="1:11" ht="33.75">
      <c r="A98" s="714">
        <v>90</v>
      </c>
      <c r="B98" s="722" t="s">
        <v>4368</v>
      </c>
      <c r="C98" s="723" t="s">
        <v>2401</v>
      </c>
      <c r="D98" s="722" t="s">
        <v>576</v>
      </c>
      <c r="E98" s="723"/>
      <c r="F98" s="723"/>
      <c r="G98" s="722" t="s">
        <v>4372</v>
      </c>
      <c r="H98" s="1296"/>
      <c r="I98" s="1296"/>
      <c r="J98" s="1297">
        <v>3160</v>
      </c>
      <c r="K98" s="1298">
        <f t="shared" si="1"/>
        <v>3160</v>
      </c>
    </row>
    <row r="99" spans="1:11" ht="22.5">
      <c r="A99" s="709">
        <v>91</v>
      </c>
      <c r="B99" s="722" t="s">
        <v>4368</v>
      </c>
      <c r="C99" s="723" t="s">
        <v>2401</v>
      </c>
      <c r="D99" s="722" t="s">
        <v>576</v>
      </c>
      <c r="E99" s="723"/>
      <c r="F99" s="723"/>
      <c r="G99" s="722" t="s">
        <v>4373</v>
      </c>
      <c r="H99" s="1296"/>
      <c r="I99" s="1296"/>
      <c r="J99" s="1297">
        <v>6540</v>
      </c>
      <c r="K99" s="1298">
        <f t="shared" si="1"/>
        <v>6540</v>
      </c>
    </row>
    <row r="100" spans="1:11" ht="33.75">
      <c r="A100" s="719">
        <v>92</v>
      </c>
      <c r="B100" s="722" t="s">
        <v>4368</v>
      </c>
      <c r="C100" s="723" t="s">
        <v>2401</v>
      </c>
      <c r="D100" s="722" t="s">
        <v>576</v>
      </c>
      <c r="E100" s="723"/>
      <c r="F100" s="723"/>
      <c r="G100" s="722" t="s">
        <v>4374</v>
      </c>
      <c r="H100" s="1296"/>
      <c r="I100" s="1296"/>
      <c r="J100" s="1297">
        <v>1368</v>
      </c>
      <c r="K100" s="1298">
        <f t="shared" si="1"/>
        <v>1368</v>
      </c>
    </row>
    <row r="101" spans="1:11" ht="45">
      <c r="A101" s="709">
        <v>93</v>
      </c>
      <c r="B101" s="722" t="s">
        <v>4368</v>
      </c>
      <c r="C101" s="723" t="s">
        <v>2401</v>
      </c>
      <c r="D101" s="722" t="s">
        <v>576</v>
      </c>
      <c r="E101" s="723"/>
      <c r="F101" s="723"/>
      <c r="G101" s="722" t="s">
        <v>4375</v>
      </c>
      <c r="H101" s="1296"/>
      <c r="I101" s="1296"/>
      <c r="J101" s="1297">
        <v>1260</v>
      </c>
      <c r="K101" s="1298">
        <f t="shared" si="1"/>
        <v>1260</v>
      </c>
    </row>
    <row r="102" spans="1:11" ht="22.5">
      <c r="A102" s="714">
        <v>94</v>
      </c>
      <c r="B102" s="722" t="s">
        <v>4368</v>
      </c>
      <c r="C102" s="723" t="s">
        <v>2401</v>
      </c>
      <c r="D102" s="722" t="s">
        <v>576</v>
      </c>
      <c r="E102" s="723"/>
      <c r="F102" s="723"/>
      <c r="G102" s="722" t="s">
        <v>4376</v>
      </c>
      <c r="H102" s="1296"/>
      <c r="I102" s="1296"/>
      <c r="J102" s="1297">
        <v>1260</v>
      </c>
      <c r="K102" s="1298">
        <f t="shared" si="1"/>
        <v>1260</v>
      </c>
    </row>
    <row r="103" spans="1:11" ht="33.75">
      <c r="A103" s="709">
        <v>95</v>
      </c>
      <c r="B103" s="724" t="s">
        <v>538</v>
      </c>
      <c r="C103" s="723" t="s">
        <v>2401</v>
      </c>
      <c r="D103" s="724" t="s">
        <v>576</v>
      </c>
      <c r="E103" s="723"/>
      <c r="F103" s="723"/>
      <c r="G103" s="722"/>
      <c r="H103" s="1296"/>
      <c r="I103" s="1296"/>
      <c r="J103" s="1297">
        <v>310.35000000000002</v>
      </c>
      <c r="K103" s="1298">
        <f t="shared" si="1"/>
        <v>310.35000000000002</v>
      </c>
    </row>
    <row r="104" spans="1:11" ht="33.75">
      <c r="A104" s="719">
        <v>96</v>
      </c>
      <c r="B104" s="724" t="s">
        <v>538</v>
      </c>
      <c r="C104" s="723" t="s">
        <v>2401</v>
      </c>
      <c r="D104" s="724" t="s">
        <v>576</v>
      </c>
      <c r="E104" s="723"/>
      <c r="F104" s="723"/>
      <c r="G104" s="722" t="s">
        <v>4377</v>
      </c>
      <c r="H104" s="1296"/>
      <c r="I104" s="1296"/>
      <c r="J104" s="1297">
        <v>862.05</v>
      </c>
      <c r="K104" s="1298">
        <f t="shared" si="1"/>
        <v>862.05</v>
      </c>
    </row>
    <row r="105" spans="1:11" ht="33.75">
      <c r="A105" s="709">
        <v>97</v>
      </c>
      <c r="B105" s="722" t="s">
        <v>4378</v>
      </c>
      <c r="C105" s="723" t="s">
        <v>2401</v>
      </c>
      <c r="D105" s="722" t="s">
        <v>576</v>
      </c>
      <c r="E105" s="723"/>
      <c r="F105" s="723"/>
      <c r="G105" s="722" t="s">
        <v>4379</v>
      </c>
      <c r="H105" s="1296"/>
      <c r="I105" s="1296"/>
      <c r="J105" s="1297">
        <v>4215.5</v>
      </c>
      <c r="K105" s="1298">
        <f t="shared" si="1"/>
        <v>4215.5</v>
      </c>
    </row>
    <row r="106" spans="1:11" ht="56.25">
      <c r="A106" s="1281" t="s">
        <v>4824</v>
      </c>
      <c r="B106" s="722" t="s">
        <v>4380</v>
      </c>
      <c r="C106" s="1299" t="s">
        <v>2401</v>
      </c>
      <c r="D106" s="722" t="s">
        <v>836</v>
      </c>
      <c r="E106" s="1299"/>
      <c r="F106" s="1299"/>
      <c r="G106" s="722" t="s">
        <v>4381</v>
      </c>
      <c r="H106" s="1300"/>
      <c r="I106" s="1300">
        <v>4200</v>
      </c>
      <c r="J106" s="1301">
        <v>4200</v>
      </c>
      <c r="K106" s="1302">
        <f t="shared" si="1"/>
        <v>0</v>
      </c>
    </row>
    <row r="107" spans="1:11" ht="45">
      <c r="A107" s="1281">
        <v>99</v>
      </c>
      <c r="B107" s="722" t="s">
        <v>4382</v>
      </c>
      <c r="C107" s="1299" t="s">
        <v>2401</v>
      </c>
      <c r="D107" s="722" t="s">
        <v>836</v>
      </c>
      <c r="E107" s="1299"/>
      <c r="F107" s="1299"/>
      <c r="G107" s="722" t="s">
        <v>4383</v>
      </c>
      <c r="H107" s="1300"/>
      <c r="I107" s="1300">
        <v>56000</v>
      </c>
      <c r="J107" s="1301">
        <v>56000</v>
      </c>
      <c r="K107" s="1302">
        <f t="shared" si="1"/>
        <v>0</v>
      </c>
    </row>
    <row r="108" spans="1:11" ht="33.75">
      <c r="A108" s="719">
        <v>100</v>
      </c>
      <c r="B108" s="722" t="s">
        <v>4384</v>
      </c>
      <c r="C108" s="723" t="s">
        <v>2401</v>
      </c>
      <c r="D108" s="722" t="s">
        <v>598</v>
      </c>
      <c r="E108" s="723"/>
      <c r="F108" s="723"/>
      <c r="G108" s="722" t="s">
        <v>4385</v>
      </c>
      <c r="H108" s="1296"/>
      <c r="I108" s="1296"/>
      <c r="J108" s="1297">
        <v>2294.5</v>
      </c>
      <c r="K108" s="1298">
        <f t="shared" si="1"/>
        <v>2294.5</v>
      </c>
    </row>
    <row r="109" spans="1:11" ht="56.25">
      <c r="A109" s="709">
        <v>101</v>
      </c>
      <c r="B109" s="722" t="s">
        <v>4386</v>
      </c>
      <c r="C109" s="723" t="s">
        <v>2401</v>
      </c>
      <c r="D109" s="722" t="s">
        <v>598</v>
      </c>
      <c r="E109" s="723"/>
      <c r="F109" s="723"/>
      <c r="G109" s="722" t="s">
        <v>4387</v>
      </c>
      <c r="H109" s="1296"/>
      <c r="I109" s="1296"/>
      <c r="J109" s="1297">
        <v>1072.4000000000001</v>
      </c>
      <c r="K109" s="1298">
        <f t="shared" si="1"/>
        <v>1072.4000000000001</v>
      </c>
    </row>
    <row r="110" spans="1:11" ht="33.75">
      <c r="A110" s="714">
        <v>102</v>
      </c>
      <c r="B110" s="710" t="s">
        <v>500</v>
      </c>
      <c r="C110" s="723" t="s">
        <v>2401</v>
      </c>
      <c r="D110" s="710" t="s">
        <v>2053</v>
      </c>
      <c r="E110" s="723"/>
      <c r="F110" s="723"/>
      <c r="G110" s="710" t="s">
        <v>4388</v>
      </c>
      <c r="H110" s="1303"/>
      <c r="I110" s="1303"/>
      <c r="J110" s="1304">
        <v>5844.85</v>
      </c>
      <c r="K110" s="1305">
        <f t="shared" si="1"/>
        <v>5844.85</v>
      </c>
    </row>
    <row r="111" spans="1:11" ht="33.75">
      <c r="A111" s="709">
        <v>103</v>
      </c>
      <c r="B111" s="724" t="s">
        <v>4389</v>
      </c>
      <c r="C111" s="723" t="s">
        <v>2401</v>
      </c>
      <c r="D111" s="724" t="s">
        <v>4390</v>
      </c>
      <c r="E111" s="723"/>
      <c r="F111" s="723"/>
      <c r="G111" s="724" t="s">
        <v>4391</v>
      </c>
      <c r="H111" s="1296"/>
      <c r="I111" s="1296"/>
      <c r="J111" s="1297">
        <v>68065.850000000006</v>
      </c>
      <c r="K111" s="1298">
        <f t="shared" si="1"/>
        <v>68065.850000000006</v>
      </c>
    </row>
    <row r="112" spans="1:11" ht="33.75">
      <c r="A112" s="719">
        <v>104</v>
      </c>
      <c r="B112" s="724" t="s">
        <v>164</v>
      </c>
      <c r="C112" s="723" t="s">
        <v>2401</v>
      </c>
      <c r="D112" s="724" t="s">
        <v>4390</v>
      </c>
      <c r="E112" s="723"/>
      <c r="F112" s="723"/>
      <c r="G112" s="724" t="s">
        <v>4392</v>
      </c>
      <c r="H112" s="1296"/>
      <c r="I112" s="1296"/>
      <c r="J112" s="1297">
        <v>68065.850000000006</v>
      </c>
      <c r="K112" s="1298">
        <f t="shared" si="1"/>
        <v>68065.850000000006</v>
      </c>
    </row>
    <row r="113" spans="1:11" ht="33.75">
      <c r="A113" s="709">
        <v>105</v>
      </c>
      <c r="B113" s="724" t="s">
        <v>3807</v>
      </c>
      <c r="C113" s="723" t="s">
        <v>2401</v>
      </c>
      <c r="D113" s="724" t="s">
        <v>4390</v>
      </c>
      <c r="E113" s="723"/>
      <c r="F113" s="723"/>
      <c r="G113" s="724" t="s">
        <v>4393</v>
      </c>
      <c r="H113" s="1296"/>
      <c r="I113" s="1296"/>
      <c r="J113" s="1297">
        <v>68065.850000000006</v>
      </c>
      <c r="K113" s="1298">
        <f t="shared" si="1"/>
        <v>68065.850000000006</v>
      </c>
    </row>
    <row r="114" spans="1:11" ht="33.75">
      <c r="A114" s="714">
        <v>106</v>
      </c>
      <c r="B114" s="724" t="s">
        <v>4394</v>
      </c>
      <c r="C114" s="723" t="s">
        <v>2401</v>
      </c>
      <c r="D114" s="724" t="s">
        <v>4390</v>
      </c>
      <c r="E114" s="723"/>
      <c r="F114" s="723"/>
      <c r="G114" s="724" t="s">
        <v>4395</v>
      </c>
      <c r="H114" s="1296"/>
      <c r="I114" s="1296"/>
      <c r="J114" s="1297">
        <v>68065.850000000006</v>
      </c>
      <c r="K114" s="1298">
        <f t="shared" si="1"/>
        <v>68065.850000000006</v>
      </c>
    </row>
    <row r="115" spans="1:11" ht="45">
      <c r="A115" s="709">
        <v>107</v>
      </c>
      <c r="B115" s="722" t="s">
        <v>4396</v>
      </c>
      <c r="C115" s="723" t="s">
        <v>2401</v>
      </c>
      <c r="D115" s="722" t="s">
        <v>803</v>
      </c>
      <c r="E115" s="723"/>
      <c r="F115" s="723"/>
      <c r="G115" s="722" t="s">
        <v>4397</v>
      </c>
      <c r="H115" s="1296"/>
      <c r="I115" s="1296"/>
      <c r="J115" s="1297">
        <v>1750</v>
      </c>
      <c r="K115" s="1298">
        <f t="shared" si="1"/>
        <v>1750</v>
      </c>
    </row>
    <row r="116" spans="1:11" ht="45">
      <c r="A116" s="719">
        <v>108</v>
      </c>
      <c r="B116" s="722" t="s">
        <v>4396</v>
      </c>
      <c r="C116" s="723" t="s">
        <v>2401</v>
      </c>
      <c r="D116" s="722" t="s">
        <v>803</v>
      </c>
      <c r="E116" s="723"/>
      <c r="F116" s="723"/>
      <c r="G116" s="722" t="s">
        <v>4398</v>
      </c>
      <c r="H116" s="1296"/>
      <c r="I116" s="1296"/>
      <c r="J116" s="1297">
        <v>1146.55</v>
      </c>
      <c r="K116" s="1298">
        <f t="shared" si="1"/>
        <v>1146.55</v>
      </c>
    </row>
    <row r="117" spans="1:11" ht="45">
      <c r="A117" s="709">
        <v>109</v>
      </c>
      <c r="B117" s="724" t="s">
        <v>446</v>
      </c>
      <c r="C117" s="723" t="s">
        <v>2401</v>
      </c>
      <c r="D117" s="724" t="s">
        <v>803</v>
      </c>
      <c r="E117" s="723"/>
      <c r="F117" s="723"/>
      <c r="G117" s="715"/>
      <c r="H117" s="1296"/>
      <c r="I117" s="1296"/>
      <c r="J117" s="1297">
        <v>1810.35</v>
      </c>
      <c r="K117" s="1298">
        <f t="shared" si="1"/>
        <v>1810.35</v>
      </c>
    </row>
    <row r="118" spans="1:11" ht="45">
      <c r="A118" s="714">
        <v>110</v>
      </c>
      <c r="B118" s="722" t="s">
        <v>4399</v>
      </c>
      <c r="C118" s="723" t="s">
        <v>2401</v>
      </c>
      <c r="D118" s="722" t="s">
        <v>803</v>
      </c>
      <c r="E118" s="723"/>
      <c r="F118" s="723"/>
      <c r="G118" s="722" t="s">
        <v>4400</v>
      </c>
      <c r="H118" s="1296"/>
      <c r="I118" s="1296"/>
      <c r="J118" s="1297">
        <v>3879.3</v>
      </c>
      <c r="K118" s="1298">
        <f t="shared" si="1"/>
        <v>3879.3</v>
      </c>
    </row>
    <row r="119" spans="1:11" ht="45">
      <c r="A119" s="709">
        <v>111</v>
      </c>
      <c r="B119" s="722" t="s">
        <v>4399</v>
      </c>
      <c r="C119" s="723" t="s">
        <v>2401</v>
      </c>
      <c r="D119" s="722" t="s">
        <v>803</v>
      </c>
      <c r="E119" s="723"/>
      <c r="F119" s="723"/>
      <c r="G119" s="722" t="s">
        <v>4401</v>
      </c>
      <c r="H119" s="1296"/>
      <c r="I119" s="1296"/>
      <c r="J119" s="1297">
        <v>3060.35</v>
      </c>
      <c r="K119" s="1298">
        <f t="shared" si="1"/>
        <v>3060.35</v>
      </c>
    </row>
    <row r="120" spans="1:11" ht="45">
      <c r="A120" s="719">
        <v>112</v>
      </c>
      <c r="B120" s="722" t="s">
        <v>4402</v>
      </c>
      <c r="C120" s="723" t="s">
        <v>2401</v>
      </c>
      <c r="D120" s="722" t="s">
        <v>803</v>
      </c>
      <c r="E120" s="723"/>
      <c r="F120" s="723"/>
      <c r="G120" s="722" t="s">
        <v>4403</v>
      </c>
      <c r="H120" s="1296"/>
      <c r="I120" s="1296"/>
      <c r="J120" s="1297">
        <v>1034.5</v>
      </c>
      <c r="K120" s="1298">
        <f t="shared" si="1"/>
        <v>1034.5</v>
      </c>
    </row>
    <row r="121" spans="1:11" ht="45">
      <c r="A121" s="709">
        <v>113</v>
      </c>
      <c r="B121" s="722" t="s">
        <v>4404</v>
      </c>
      <c r="C121" s="723" t="s">
        <v>2401</v>
      </c>
      <c r="D121" s="722" t="s">
        <v>803</v>
      </c>
      <c r="E121" s="723"/>
      <c r="F121" s="723"/>
      <c r="G121" s="722" t="s">
        <v>4405</v>
      </c>
      <c r="H121" s="1296"/>
      <c r="I121" s="1296"/>
      <c r="J121" s="1297">
        <v>3275.85</v>
      </c>
      <c r="K121" s="1298">
        <f t="shared" si="1"/>
        <v>3275.85</v>
      </c>
    </row>
    <row r="122" spans="1:11" ht="45">
      <c r="A122" s="714">
        <v>114</v>
      </c>
      <c r="B122" s="722" t="s">
        <v>4404</v>
      </c>
      <c r="C122" s="723" t="s">
        <v>2401</v>
      </c>
      <c r="D122" s="722" t="s">
        <v>803</v>
      </c>
      <c r="E122" s="723"/>
      <c r="F122" s="723"/>
      <c r="G122" s="722" t="s">
        <v>4406</v>
      </c>
      <c r="H122" s="1296"/>
      <c r="I122" s="1296"/>
      <c r="J122" s="1297">
        <v>7068.95</v>
      </c>
      <c r="K122" s="1298">
        <f t="shared" si="1"/>
        <v>7068.95</v>
      </c>
    </row>
    <row r="123" spans="1:11" ht="45">
      <c r="A123" s="709">
        <v>115</v>
      </c>
      <c r="B123" s="722" t="s">
        <v>4404</v>
      </c>
      <c r="C123" s="723" t="s">
        <v>2401</v>
      </c>
      <c r="D123" s="722" t="s">
        <v>803</v>
      </c>
      <c r="E123" s="723"/>
      <c r="F123" s="723"/>
      <c r="G123" s="722" t="s">
        <v>4407</v>
      </c>
      <c r="H123" s="1296"/>
      <c r="I123" s="1296"/>
      <c r="J123" s="1297">
        <v>939.65</v>
      </c>
      <c r="K123" s="1298">
        <f t="shared" si="1"/>
        <v>939.65</v>
      </c>
    </row>
    <row r="124" spans="1:11" ht="45">
      <c r="A124" s="719">
        <v>116</v>
      </c>
      <c r="B124" s="722" t="s">
        <v>4404</v>
      </c>
      <c r="C124" s="723" t="s">
        <v>2401</v>
      </c>
      <c r="D124" s="722" t="s">
        <v>803</v>
      </c>
      <c r="E124" s="723"/>
      <c r="F124" s="723"/>
      <c r="G124" s="722" t="s">
        <v>4408</v>
      </c>
      <c r="H124" s="1296"/>
      <c r="I124" s="1296"/>
      <c r="J124" s="1297">
        <v>5818.95</v>
      </c>
      <c r="K124" s="1298">
        <f t="shared" si="1"/>
        <v>5818.95</v>
      </c>
    </row>
    <row r="125" spans="1:11" ht="45">
      <c r="A125" s="709">
        <v>117</v>
      </c>
      <c r="B125" s="722" t="s">
        <v>4396</v>
      </c>
      <c r="C125" s="723" t="s">
        <v>2401</v>
      </c>
      <c r="D125" s="722" t="s">
        <v>803</v>
      </c>
      <c r="E125" s="723"/>
      <c r="F125" s="723"/>
      <c r="G125" s="722" t="s">
        <v>4409</v>
      </c>
      <c r="H125" s="1296"/>
      <c r="I125" s="1296"/>
      <c r="J125" s="1297">
        <v>6724.15</v>
      </c>
      <c r="K125" s="1298">
        <f t="shared" si="1"/>
        <v>6724.15</v>
      </c>
    </row>
    <row r="126" spans="1:11" ht="45">
      <c r="A126" s="714">
        <v>118</v>
      </c>
      <c r="B126" s="722" t="s">
        <v>4410</v>
      </c>
      <c r="C126" s="723" t="s">
        <v>2401</v>
      </c>
      <c r="D126" s="722" t="s">
        <v>803</v>
      </c>
      <c r="E126" s="723"/>
      <c r="F126" s="723"/>
      <c r="G126" s="722" t="s">
        <v>4411</v>
      </c>
      <c r="H126" s="1296"/>
      <c r="I126" s="1296"/>
      <c r="J126" s="1297">
        <v>5172.3999999999996</v>
      </c>
      <c r="K126" s="1298">
        <f t="shared" si="1"/>
        <v>5172.3999999999996</v>
      </c>
    </row>
    <row r="127" spans="1:11" ht="33.75">
      <c r="A127" s="709">
        <v>119</v>
      </c>
      <c r="B127" s="722" t="s">
        <v>4412</v>
      </c>
      <c r="C127" s="723" t="s">
        <v>2401</v>
      </c>
      <c r="D127" s="722" t="s">
        <v>4413</v>
      </c>
      <c r="E127" s="723"/>
      <c r="F127" s="723"/>
      <c r="G127" s="722" t="s">
        <v>4414</v>
      </c>
      <c r="H127" s="1296"/>
      <c r="I127" s="1296"/>
      <c r="J127" s="1297">
        <v>1159.3</v>
      </c>
      <c r="K127" s="1298">
        <f t="shared" si="1"/>
        <v>1159.3</v>
      </c>
    </row>
    <row r="128" spans="1:11" ht="22.5">
      <c r="A128" s="719">
        <v>120</v>
      </c>
      <c r="B128" s="722" t="s">
        <v>4415</v>
      </c>
      <c r="C128" s="723" t="s">
        <v>2401</v>
      </c>
      <c r="D128" s="722" t="s">
        <v>4413</v>
      </c>
      <c r="E128" s="723"/>
      <c r="F128" s="723"/>
      <c r="G128" s="722" t="s">
        <v>4416</v>
      </c>
      <c r="H128" s="1296"/>
      <c r="I128" s="1296"/>
      <c r="J128" s="1297">
        <v>568.29999999999995</v>
      </c>
      <c r="K128" s="1298">
        <f t="shared" si="1"/>
        <v>568.29999999999995</v>
      </c>
    </row>
    <row r="129" spans="1:11" ht="33.75">
      <c r="A129" s="709">
        <v>121</v>
      </c>
      <c r="B129" s="724" t="s">
        <v>4417</v>
      </c>
      <c r="C129" s="723" t="s">
        <v>2401</v>
      </c>
      <c r="D129" s="724" t="s">
        <v>2471</v>
      </c>
      <c r="E129" s="723"/>
      <c r="F129" s="723"/>
      <c r="G129" s="724" t="s">
        <v>4418</v>
      </c>
      <c r="H129" s="1296"/>
      <c r="I129" s="1296"/>
      <c r="J129" s="1297">
        <v>8640</v>
      </c>
      <c r="K129" s="1298">
        <f t="shared" si="1"/>
        <v>8640</v>
      </c>
    </row>
    <row r="130" spans="1:11" ht="33.75">
      <c r="A130" s="714">
        <v>122</v>
      </c>
      <c r="B130" s="724" t="s">
        <v>504</v>
      </c>
      <c r="C130" s="723" t="s">
        <v>2401</v>
      </c>
      <c r="D130" s="724" t="s">
        <v>2471</v>
      </c>
      <c r="E130" s="723"/>
      <c r="F130" s="723"/>
      <c r="G130" s="724" t="s">
        <v>4419</v>
      </c>
      <c r="H130" s="1296"/>
      <c r="I130" s="1296"/>
      <c r="J130" s="1297">
        <v>40914</v>
      </c>
      <c r="K130" s="1298">
        <f t="shared" si="1"/>
        <v>40914</v>
      </c>
    </row>
    <row r="131" spans="1:11" ht="33.75">
      <c r="A131" s="709">
        <v>123</v>
      </c>
      <c r="B131" s="724" t="s">
        <v>504</v>
      </c>
      <c r="C131" s="723" t="s">
        <v>2401</v>
      </c>
      <c r="D131" s="724" t="s">
        <v>2471</v>
      </c>
      <c r="E131" s="723"/>
      <c r="F131" s="723"/>
      <c r="G131" s="724" t="s">
        <v>4420</v>
      </c>
      <c r="H131" s="1296"/>
      <c r="I131" s="1296"/>
      <c r="J131" s="1297">
        <v>40914</v>
      </c>
      <c r="K131" s="1298">
        <f t="shared" si="1"/>
        <v>40914</v>
      </c>
    </row>
    <row r="132" spans="1:11" ht="33.75">
      <c r="A132" s="719">
        <v>124</v>
      </c>
      <c r="B132" s="724" t="s">
        <v>504</v>
      </c>
      <c r="C132" s="723" t="s">
        <v>2401</v>
      </c>
      <c r="D132" s="724" t="s">
        <v>2471</v>
      </c>
      <c r="E132" s="723"/>
      <c r="F132" s="723"/>
      <c r="G132" s="724" t="s">
        <v>4421</v>
      </c>
      <c r="H132" s="1296"/>
      <c r="I132" s="1296"/>
      <c r="J132" s="1297">
        <v>11229.6</v>
      </c>
      <c r="K132" s="1298">
        <f t="shared" si="1"/>
        <v>11229.6</v>
      </c>
    </row>
    <row r="133" spans="1:11" ht="45">
      <c r="A133" s="709">
        <v>125</v>
      </c>
      <c r="B133" s="724" t="s">
        <v>3383</v>
      </c>
      <c r="C133" s="723" t="s">
        <v>2401</v>
      </c>
      <c r="D133" s="724" t="s">
        <v>2471</v>
      </c>
      <c r="E133" s="723"/>
      <c r="F133" s="723"/>
      <c r="G133" s="724" t="s">
        <v>4422</v>
      </c>
      <c r="H133" s="1296"/>
      <c r="I133" s="1296"/>
      <c r="J133" s="1297">
        <v>10293.799999999999</v>
      </c>
      <c r="K133" s="1298">
        <f t="shared" si="1"/>
        <v>10293.799999999999</v>
      </c>
    </row>
    <row r="134" spans="1:11" ht="33.75">
      <c r="A134" s="714">
        <v>126</v>
      </c>
      <c r="B134" s="724" t="s">
        <v>504</v>
      </c>
      <c r="C134" s="723" t="s">
        <v>2401</v>
      </c>
      <c r="D134" s="724" t="s">
        <v>2471</v>
      </c>
      <c r="E134" s="723"/>
      <c r="F134" s="723"/>
      <c r="G134" s="724" t="s">
        <v>4423</v>
      </c>
      <c r="H134" s="1296"/>
      <c r="I134" s="1296"/>
      <c r="J134" s="1297">
        <v>36703.599999999999</v>
      </c>
      <c r="K134" s="1298">
        <f t="shared" si="1"/>
        <v>36703.599999999999</v>
      </c>
    </row>
    <row r="135" spans="1:11" ht="33.75">
      <c r="A135" s="709">
        <v>127</v>
      </c>
      <c r="B135" s="724" t="s">
        <v>504</v>
      </c>
      <c r="C135" s="723" t="s">
        <v>2401</v>
      </c>
      <c r="D135" s="724" t="s">
        <v>2471</v>
      </c>
      <c r="E135" s="723"/>
      <c r="F135" s="723"/>
      <c r="G135" s="724" t="s">
        <v>4424</v>
      </c>
      <c r="H135" s="1296"/>
      <c r="I135" s="1296"/>
      <c r="J135" s="1297">
        <v>36703.599999999999</v>
      </c>
      <c r="K135" s="1298">
        <f t="shared" si="1"/>
        <v>36703.599999999999</v>
      </c>
    </row>
    <row r="136" spans="1:11" ht="33.75">
      <c r="A136" s="719">
        <v>128</v>
      </c>
      <c r="B136" s="724" t="s">
        <v>504</v>
      </c>
      <c r="C136" s="723" t="s">
        <v>2401</v>
      </c>
      <c r="D136" s="724" t="s">
        <v>2471</v>
      </c>
      <c r="E136" s="723"/>
      <c r="F136" s="723"/>
      <c r="G136" s="724" t="s">
        <v>4425</v>
      </c>
      <c r="H136" s="1296"/>
      <c r="I136" s="1296"/>
      <c r="J136" s="1297">
        <v>22459.200000000001</v>
      </c>
      <c r="K136" s="1298">
        <f t="shared" si="1"/>
        <v>22459.200000000001</v>
      </c>
    </row>
    <row r="137" spans="1:11" ht="33.75">
      <c r="A137" s="709">
        <v>129</v>
      </c>
      <c r="B137" s="724" t="s">
        <v>504</v>
      </c>
      <c r="C137" s="723" t="s">
        <v>2401</v>
      </c>
      <c r="D137" s="724" t="s">
        <v>2471</v>
      </c>
      <c r="E137" s="723"/>
      <c r="F137" s="723"/>
      <c r="G137" s="724" t="s">
        <v>4426</v>
      </c>
      <c r="H137" s="1296"/>
      <c r="I137" s="1296"/>
      <c r="J137" s="1297">
        <v>36703.599999999999</v>
      </c>
      <c r="K137" s="1298">
        <f t="shared" si="1"/>
        <v>36703.599999999999</v>
      </c>
    </row>
    <row r="138" spans="1:11" ht="33.75">
      <c r="A138" s="714">
        <v>130</v>
      </c>
      <c r="B138" s="724" t="s">
        <v>504</v>
      </c>
      <c r="C138" s="723" t="s">
        <v>2401</v>
      </c>
      <c r="D138" s="724" t="s">
        <v>2471</v>
      </c>
      <c r="E138" s="723"/>
      <c r="F138" s="723"/>
      <c r="G138" s="724" t="s">
        <v>4427</v>
      </c>
      <c r="H138" s="1296"/>
      <c r="I138" s="1296"/>
      <c r="J138" s="1297">
        <v>36703.599999999999</v>
      </c>
      <c r="K138" s="1298">
        <f t="shared" si="1"/>
        <v>36703.599999999999</v>
      </c>
    </row>
    <row r="139" spans="1:11" ht="22.5">
      <c r="A139" s="709">
        <v>131</v>
      </c>
      <c r="B139" s="724" t="s">
        <v>4428</v>
      </c>
      <c r="C139" s="723" t="s">
        <v>2401</v>
      </c>
      <c r="D139" s="724" t="s">
        <v>4429</v>
      </c>
      <c r="E139" s="723"/>
      <c r="F139" s="723"/>
      <c r="G139" s="724"/>
      <c r="H139" s="1296"/>
      <c r="I139" s="1296"/>
      <c r="J139" s="1297">
        <v>380000</v>
      </c>
      <c r="K139" s="1298">
        <f t="shared" si="1"/>
        <v>380000</v>
      </c>
    </row>
    <row r="140" spans="1:11" ht="33.75">
      <c r="A140" s="719">
        <v>132</v>
      </c>
      <c r="B140" s="724" t="s">
        <v>4430</v>
      </c>
      <c r="C140" s="723" t="s">
        <v>2401</v>
      </c>
      <c r="D140" s="724" t="s">
        <v>4431</v>
      </c>
      <c r="E140" s="723"/>
      <c r="F140" s="723"/>
      <c r="G140" s="724" t="s">
        <v>4432</v>
      </c>
      <c r="H140" s="1296"/>
      <c r="I140" s="1296"/>
      <c r="J140" s="1297">
        <v>8850</v>
      </c>
      <c r="K140" s="1298">
        <f t="shared" ref="K140:K193" si="2">H140-I140+J140</f>
        <v>8850</v>
      </c>
    </row>
    <row r="141" spans="1:11" ht="33.75">
      <c r="A141" s="709">
        <v>133</v>
      </c>
      <c r="B141" s="724" t="s">
        <v>4430</v>
      </c>
      <c r="C141" s="723" t="s">
        <v>2401</v>
      </c>
      <c r="D141" s="724" t="s">
        <v>4431</v>
      </c>
      <c r="E141" s="723"/>
      <c r="F141" s="723"/>
      <c r="G141" s="724" t="s">
        <v>4433</v>
      </c>
      <c r="H141" s="1296"/>
      <c r="I141" s="1296"/>
      <c r="J141" s="1297">
        <v>12580</v>
      </c>
      <c r="K141" s="1298">
        <f t="shared" si="2"/>
        <v>12580</v>
      </c>
    </row>
    <row r="142" spans="1:11" ht="33.75">
      <c r="A142" s="714">
        <v>134</v>
      </c>
      <c r="B142" s="724" t="s">
        <v>4430</v>
      </c>
      <c r="C142" s="723" t="s">
        <v>2401</v>
      </c>
      <c r="D142" s="724" t="s">
        <v>4431</v>
      </c>
      <c r="E142" s="723"/>
      <c r="F142" s="723"/>
      <c r="G142" s="724" t="s">
        <v>4434</v>
      </c>
      <c r="H142" s="1296"/>
      <c r="I142" s="1296"/>
      <c r="J142" s="1297">
        <v>15680</v>
      </c>
      <c r="K142" s="1298">
        <f t="shared" si="2"/>
        <v>15680</v>
      </c>
    </row>
    <row r="143" spans="1:11" ht="33.75">
      <c r="A143" s="709">
        <v>135</v>
      </c>
      <c r="B143" s="724" t="s">
        <v>4430</v>
      </c>
      <c r="C143" s="723" t="s">
        <v>2401</v>
      </c>
      <c r="D143" s="724" t="s">
        <v>4431</v>
      </c>
      <c r="E143" s="723"/>
      <c r="F143" s="723"/>
      <c r="G143" s="724" t="s">
        <v>4435</v>
      </c>
      <c r="H143" s="1296"/>
      <c r="I143" s="1296"/>
      <c r="J143" s="1297">
        <v>3290</v>
      </c>
      <c r="K143" s="1298">
        <f t="shared" si="2"/>
        <v>3290</v>
      </c>
    </row>
    <row r="144" spans="1:11" ht="33.75">
      <c r="A144" s="719">
        <v>136</v>
      </c>
      <c r="B144" s="724" t="s">
        <v>4430</v>
      </c>
      <c r="C144" s="723" t="s">
        <v>2401</v>
      </c>
      <c r="D144" s="724" t="s">
        <v>4431</v>
      </c>
      <c r="E144" s="723"/>
      <c r="F144" s="723"/>
      <c r="G144" s="724" t="s">
        <v>4436</v>
      </c>
      <c r="H144" s="1296"/>
      <c r="I144" s="1296"/>
      <c r="J144" s="1297">
        <v>3500</v>
      </c>
      <c r="K144" s="1298">
        <f t="shared" si="2"/>
        <v>3500</v>
      </c>
    </row>
    <row r="145" spans="1:11" ht="33.75">
      <c r="A145" s="709">
        <v>137</v>
      </c>
      <c r="B145" s="722" t="s">
        <v>4437</v>
      </c>
      <c r="C145" s="723" t="s">
        <v>2401</v>
      </c>
      <c r="D145" s="722" t="s">
        <v>580</v>
      </c>
      <c r="E145" s="723"/>
      <c r="F145" s="723"/>
      <c r="G145" s="722" t="s">
        <v>4438</v>
      </c>
      <c r="H145" s="1296"/>
      <c r="I145" s="1296"/>
      <c r="J145" s="1297">
        <v>3913.7</v>
      </c>
      <c r="K145" s="1298">
        <f t="shared" si="2"/>
        <v>3913.7</v>
      </c>
    </row>
    <row r="146" spans="1:11" ht="33.75">
      <c r="A146" s="714">
        <v>138</v>
      </c>
      <c r="B146" s="722" t="s">
        <v>4439</v>
      </c>
      <c r="C146" s="723" t="s">
        <v>2401</v>
      </c>
      <c r="D146" s="722" t="s">
        <v>396</v>
      </c>
      <c r="E146" s="723"/>
      <c r="F146" s="723"/>
      <c r="G146" s="722" t="s">
        <v>4440</v>
      </c>
      <c r="H146" s="1296"/>
      <c r="I146" s="1296"/>
      <c r="J146" s="1297">
        <v>6261.2</v>
      </c>
      <c r="K146" s="1298">
        <f t="shared" si="2"/>
        <v>6261.2</v>
      </c>
    </row>
    <row r="147" spans="1:11" ht="33.75">
      <c r="A147" s="709">
        <v>139</v>
      </c>
      <c r="B147" s="722" t="s">
        <v>4439</v>
      </c>
      <c r="C147" s="723" t="s">
        <v>2401</v>
      </c>
      <c r="D147" s="722" t="s">
        <v>396</v>
      </c>
      <c r="E147" s="723"/>
      <c r="F147" s="723"/>
      <c r="G147" s="722" t="s">
        <v>4440</v>
      </c>
      <c r="H147" s="1296"/>
      <c r="I147" s="1296"/>
      <c r="J147" s="1297">
        <v>14331.9</v>
      </c>
      <c r="K147" s="1298">
        <f t="shared" si="2"/>
        <v>14331.9</v>
      </c>
    </row>
    <row r="148" spans="1:11" ht="22.5">
      <c r="A148" s="719">
        <v>140</v>
      </c>
      <c r="B148" s="722" t="s">
        <v>4441</v>
      </c>
      <c r="C148" s="723" t="s">
        <v>2401</v>
      </c>
      <c r="D148" s="722" t="s">
        <v>396</v>
      </c>
      <c r="E148" s="723"/>
      <c r="F148" s="723"/>
      <c r="G148" s="722" t="s">
        <v>4442</v>
      </c>
      <c r="H148" s="1296"/>
      <c r="I148" s="1296"/>
      <c r="J148" s="1297">
        <v>2758.6</v>
      </c>
      <c r="K148" s="1298">
        <f t="shared" si="2"/>
        <v>2758.6</v>
      </c>
    </row>
    <row r="149" spans="1:11" ht="22.5">
      <c r="A149" s="709">
        <v>141</v>
      </c>
      <c r="B149" s="724" t="s">
        <v>1792</v>
      </c>
      <c r="C149" s="723" t="s">
        <v>2401</v>
      </c>
      <c r="D149" s="724" t="s">
        <v>396</v>
      </c>
      <c r="E149" s="723"/>
      <c r="F149" s="723"/>
      <c r="G149" s="715" t="s">
        <v>4443</v>
      </c>
      <c r="H149" s="1296"/>
      <c r="I149" s="1296"/>
      <c r="J149" s="1297">
        <v>3103.45</v>
      </c>
      <c r="K149" s="1298">
        <f t="shared" si="2"/>
        <v>3103.45</v>
      </c>
    </row>
    <row r="150" spans="1:11" ht="22.5">
      <c r="A150" s="709">
        <v>151</v>
      </c>
      <c r="B150" s="722" t="s">
        <v>4368</v>
      </c>
      <c r="C150" s="723" t="s">
        <v>2401</v>
      </c>
      <c r="D150" s="722" t="s">
        <v>4444</v>
      </c>
      <c r="E150" s="723"/>
      <c r="F150" s="723"/>
      <c r="G150" s="722" t="s">
        <v>4369</v>
      </c>
      <c r="H150" s="1296"/>
      <c r="I150" s="1296"/>
      <c r="J150" s="1297">
        <v>65517.25</v>
      </c>
      <c r="K150" s="1298">
        <f t="shared" si="2"/>
        <v>65517.25</v>
      </c>
    </row>
    <row r="151" spans="1:11" ht="33.75">
      <c r="A151" s="719">
        <v>152</v>
      </c>
      <c r="B151" s="722" t="s">
        <v>4445</v>
      </c>
      <c r="C151" s="723" t="s">
        <v>2401</v>
      </c>
      <c r="D151" s="722" t="s">
        <v>4446</v>
      </c>
      <c r="E151" s="723"/>
      <c r="F151" s="723"/>
      <c r="G151" s="722" t="s">
        <v>4447</v>
      </c>
      <c r="H151" s="1296"/>
      <c r="I151" s="1296"/>
      <c r="J151" s="1301">
        <v>689.65</v>
      </c>
      <c r="K151" s="1298">
        <f t="shared" si="2"/>
        <v>689.65</v>
      </c>
    </row>
    <row r="152" spans="1:11" ht="33.75">
      <c r="A152" s="709">
        <v>153</v>
      </c>
      <c r="B152" s="722" t="s">
        <v>4448</v>
      </c>
      <c r="C152" s="723" t="s">
        <v>2401</v>
      </c>
      <c r="D152" s="722" t="s">
        <v>658</v>
      </c>
      <c r="E152" s="723"/>
      <c r="F152" s="723"/>
      <c r="G152" s="722" t="s">
        <v>4449</v>
      </c>
      <c r="H152" s="1296"/>
      <c r="I152" s="1296"/>
      <c r="J152" s="1301">
        <v>11206.9</v>
      </c>
      <c r="K152" s="1298">
        <f t="shared" si="2"/>
        <v>11206.9</v>
      </c>
    </row>
    <row r="153" spans="1:11" ht="22.5">
      <c r="A153" s="714">
        <v>154</v>
      </c>
      <c r="B153" s="722" t="s">
        <v>4450</v>
      </c>
      <c r="C153" s="723" t="s">
        <v>2401</v>
      </c>
      <c r="D153" s="722" t="s">
        <v>2469</v>
      </c>
      <c r="E153" s="723"/>
      <c r="F153" s="723"/>
      <c r="G153" s="722" t="s">
        <v>4451</v>
      </c>
      <c r="H153" s="1296"/>
      <c r="I153" s="1296"/>
      <c r="J153" s="1301">
        <v>27538.6</v>
      </c>
      <c r="K153" s="1298">
        <f t="shared" si="2"/>
        <v>27538.6</v>
      </c>
    </row>
    <row r="154" spans="1:11" ht="67.5">
      <c r="A154" s="709">
        <v>155</v>
      </c>
      <c r="B154" s="724" t="s">
        <v>4452</v>
      </c>
      <c r="C154" s="723" t="s">
        <v>2401</v>
      </c>
      <c r="D154" s="724" t="s">
        <v>4453</v>
      </c>
      <c r="E154" s="723"/>
      <c r="F154" s="723"/>
      <c r="G154" s="724" t="s">
        <v>4454</v>
      </c>
      <c r="H154" s="1296"/>
      <c r="I154" s="1296"/>
      <c r="J154" s="1301">
        <v>1000000</v>
      </c>
      <c r="K154" s="1298">
        <f t="shared" si="2"/>
        <v>1000000</v>
      </c>
    </row>
    <row r="155" spans="1:11" ht="33.75">
      <c r="A155" s="714">
        <v>158</v>
      </c>
      <c r="B155" s="722" t="s">
        <v>4456</v>
      </c>
      <c r="C155" s="723" t="s">
        <v>2401</v>
      </c>
      <c r="D155" s="722" t="s">
        <v>588</v>
      </c>
      <c r="E155" s="723"/>
      <c r="F155" s="723"/>
      <c r="G155" s="722" t="s">
        <v>4457</v>
      </c>
      <c r="H155" s="1296"/>
      <c r="I155" s="1296"/>
      <c r="J155" s="1301">
        <v>13934</v>
      </c>
      <c r="K155" s="1298">
        <f t="shared" si="2"/>
        <v>13934</v>
      </c>
    </row>
    <row r="156" spans="1:11" ht="33.75">
      <c r="A156" s="709">
        <v>159</v>
      </c>
      <c r="B156" s="722" t="s">
        <v>4456</v>
      </c>
      <c r="C156" s="723" t="s">
        <v>2401</v>
      </c>
      <c r="D156" s="722" t="s">
        <v>588</v>
      </c>
      <c r="E156" s="723"/>
      <c r="F156" s="723"/>
      <c r="G156" s="722" t="s">
        <v>4458</v>
      </c>
      <c r="H156" s="1296"/>
      <c r="I156" s="1296"/>
      <c r="J156" s="1301">
        <v>826.05</v>
      </c>
      <c r="K156" s="1298">
        <f t="shared" si="2"/>
        <v>826.05</v>
      </c>
    </row>
    <row r="157" spans="1:11" ht="33.75">
      <c r="A157" s="719">
        <v>160</v>
      </c>
      <c r="B157" s="722" t="s">
        <v>4456</v>
      </c>
      <c r="C157" s="723" t="s">
        <v>2401</v>
      </c>
      <c r="D157" s="722" t="s">
        <v>588</v>
      </c>
      <c r="E157" s="723"/>
      <c r="F157" s="723"/>
      <c r="G157" s="722" t="s">
        <v>4459</v>
      </c>
      <c r="H157" s="1296"/>
      <c r="I157" s="1296"/>
      <c r="J157" s="1301">
        <v>229.15</v>
      </c>
      <c r="K157" s="1298">
        <f t="shared" si="2"/>
        <v>229.15</v>
      </c>
    </row>
    <row r="158" spans="1:11" ht="33.75">
      <c r="A158" s="709">
        <v>161</v>
      </c>
      <c r="B158" s="722" t="s">
        <v>4456</v>
      </c>
      <c r="C158" s="723" t="s">
        <v>2401</v>
      </c>
      <c r="D158" s="722" t="s">
        <v>588</v>
      </c>
      <c r="E158" s="723"/>
      <c r="F158" s="723"/>
      <c r="G158" s="722" t="s">
        <v>4460</v>
      </c>
      <c r="H158" s="1296"/>
      <c r="I158" s="1296"/>
      <c r="J158" s="1301">
        <v>651.85</v>
      </c>
      <c r="K158" s="1298">
        <f t="shared" si="2"/>
        <v>651.85</v>
      </c>
    </row>
    <row r="159" spans="1:11" ht="45">
      <c r="A159" s="714">
        <v>162</v>
      </c>
      <c r="B159" s="722" t="s">
        <v>500</v>
      </c>
      <c r="C159" s="723" t="s">
        <v>2401</v>
      </c>
      <c r="D159" s="722" t="s">
        <v>588</v>
      </c>
      <c r="E159" s="723"/>
      <c r="F159" s="723"/>
      <c r="G159" s="722" t="s">
        <v>4371</v>
      </c>
      <c r="H159" s="1296"/>
      <c r="I159" s="1296"/>
      <c r="J159" s="1301">
        <v>824.2</v>
      </c>
      <c r="K159" s="1298">
        <f t="shared" si="2"/>
        <v>824.2</v>
      </c>
    </row>
    <row r="160" spans="1:11" ht="33.75">
      <c r="A160" s="709">
        <v>163</v>
      </c>
      <c r="B160" s="710" t="s">
        <v>500</v>
      </c>
      <c r="C160" s="723" t="s">
        <v>2401</v>
      </c>
      <c r="D160" s="724" t="s">
        <v>588</v>
      </c>
      <c r="E160" s="723"/>
      <c r="F160" s="723"/>
      <c r="G160" s="710"/>
      <c r="H160" s="1296"/>
      <c r="I160" s="1296"/>
      <c r="J160" s="1301">
        <v>593.1</v>
      </c>
      <c r="K160" s="1298">
        <f t="shared" si="2"/>
        <v>593.1</v>
      </c>
    </row>
    <row r="161" spans="1:11" ht="33.75">
      <c r="A161" s="719">
        <v>164</v>
      </c>
      <c r="B161" s="710" t="s">
        <v>943</v>
      </c>
      <c r="C161" s="723" t="s">
        <v>2401</v>
      </c>
      <c r="D161" s="724" t="s">
        <v>588</v>
      </c>
      <c r="E161" s="723"/>
      <c r="F161" s="723"/>
      <c r="G161" s="710"/>
      <c r="H161" s="1296"/>
      <c r="I161" s="1296"/>
      <c r="J161" s="1301">
        <v>973.1</v>
      </c>
      <c r="K161" s="1298">
        <f t="shared" si="2"/>
        <v>973.1</v>
      </c>
    </row>
    <row r="162" spans="1:11" ht="33.75">
      <c r="A162" s="709">
        <v>165</v>
      </c>
      <c r="B162" s="722" t="s">
        <v>1755</v>
      </c>
      <c r="C162" s="723" t="s">
        <v>2401</v>
      </c>
      <c r="D162" s="722" t="s">
        <v>588</v>
      </c>
      <c r="E162" s="723"/>
      <c r="F162" s="723"/>
      <c r="G162" s="722" t="s">
        <v>4461</v>
      </c>
      <c r="H162" s="1296"/>
      <c r="I162" s="1296"/>
      <c r="J162" s="1301">
        <v>124.15</v>
      </c>
      <c r="K162" s="1298">
        <f t="shared" si="2"/>
        <v>124.15</v>
      </c>
    </row>
    <row r="163" spans="1:11">
      <c r="A163" s="714">
        <v>166</v>
      </c>
      <c r="B163" s="722"/>
      <c r="C163" s="723" t="s">
        <v>2401</v>
      </c>
      <c r="D163" s="722"/>
      <c r="E163" s="723"/>
      <c r="F163" s="723"/>
      <c r="G163" s="722"/>
      <c r="H163" s="1296"/>
      <c r="I163" s="1296"/>
      <c r="J163" s="1287">
        <v>4931.8999999999996</v>
      </c>
      <c r="K163" s="1298">
        <f t="shared" si="2"/>
        <v>4931.8999999999996</v>
      </c>
    </row>
    <row r="164" spans="1:11" ht="33.75">
      <c r="A164" s="709">
        <v>167</v>
      </c>
      <c r="B164" s="724" t="s">
        <v>504</v>
      </c>
      <c r="C164" s="723" t="s">
        <v>2401</v>
      </c>
      <c r="D164" s="724" t="s">
        <v>4462</v>
      </c>
      <c r="E164" s="723"/>
      <c r="F164" s="723"/>
      <c r="G164" s="724" t="s">
        <v>4463</v>
      </c>
      <c r="H164" s="1296"/>
      <c r="I164" s="1296"/>
      <c r="J164" s="1301">
        <v>75000</v>
      </c>
      <c r="K164" s="1298">
        <f t="shared" si="2"/>
        <v>75000</v>
      </c>
    </row>
    <row r="165" spans="1:11" ht="33.75">
      <c r="A165" s="719">
        <v>168</v>
      </c>
      <c r="B165" s="722" t="s">
        <v>4378</v>
      </c>
      <c r="C165" s="723" t="s">
        <v>2401</v>
      </c>
      <c r="D165" s="722" t="s">
        <v>2482</v>
      </c>
      <c r="E165" s="723"/>
      <c r="F165" s="723"/>
      <c r="G165" s="722" t="s">
        <v>4464</v>
      </c>
      <c r="H165" s="1296"/>
      <c r="I165" s="1296"/>
      <c r="J165" s="1301">
        <v>603.45000000000005</v>
      </c>
      <c r="K165" s="1298">
        <f t="shared" si="2"/>
        <v>603.45000000000005</v>
      </c>
    </row>
    <row r="166" spans="1:11" ht="33.75">
      <c r="A166" s="709">
        <v>169</v>
      </c>
      <c r="B166" s="722" t="s">
        <v>4378</v>
      </c>
      <c r="C166" s="723" t="s">
        <v>2401</v>
      </c>
      <c r="D166" s="722" t="s">
        <v>2482</v>
      </c>
      <c r="E166" s="723"/>
      <c r="F166" s="723"/>
      <c r="G166" s="722" t="s">
        <v>4464</v>
      </c>
      <c r="H166" s="1296"/>
      <c r="I166" s="1296"/>
      <c r="J166" s="1301">
        <v>2155.15</v>
      </c>
      <c r="K166" s="1298">
        <f t="shared" si="2"/>
        <v>2155.15</v>
      </c>
    </row>
    <row r="167" spans="1:11" ht="33.75">
      <c r="A167" s="714">
        <v>170</v>
      </c>
      <c r="B167" s="722" t="s">
        <v>4378</v>
      </c>
      <c r="C167" s="723" t="s">
        <v>2401</v>
      </c>
      <c r="D167" s="722" t="s">
        <v>2482</v>
      </c>
      <c r="E167" s="723"/>
      <c r="F167" s="723"/>
      <c r="G167" s="722" t="s">
        <v>4464</v>
      </c>
      <c r="H167" s="1296"/>
      <c r="I167" s="1296"/>
      <c r="J167" s="1301">
        <v>1810.35</v>
      </c>
      <c r="K167" s="1298">
        <f t="shared" si="2"/>
        <v>1810.35</v>
      </c>
    </row>
    <row r="168" spans="1:11" ht="33.75">
      <c r="A168" s="709">
        <v>171</v>
      </c>
      <c r="B168" s="722" t="s">
        <v>4378</v>
      </c>
      <c r="C168" s="723" t="s">
        <v>2401</v>
      </c>
      <c r="D168" s="722" t="s">
        <v>2482</v>
      </c>
      <c r="E168" s="723"/>
      <c r="F168" s="723"/>
      <c r="G168" s="722" t="s">
        <v>4464</v>
      </c>
      <c r="H168" s="1296"/>
      <c r="I168" s="1296"/>
      <c r="J168" s="1297">
        <v>603.45000000000005</v>
      </c>
      <c r="K168" s="1298">
        <f t="shared" si="2"/>
        <v>603.45000000000005</v>
      </c>
    </row>
    <row r="169" spans="1:11" ht="56.25">
      <c r="A169" s="1306">
        <v>176</v>
      </c>
      <c r="B169" s="722" t="s">
        <v>683</v>
      </c>
      <c r="C169" s="1299" t="s">
        <v>2401</v>
      </c>
      <c r="D169" s="722" t="s">
        <v>816</v>
      </c>
      <c r="E169" s="1299"/>
      <c r="F169" s="1299"/>
      <c r="G169" s="722" t="s">
        <v>4465</v>
      </c>
      <c r="H169" s="1300"/>
      <c r="I169" s="1300"/>
      <c r="J169" s="1301">
        <v>213000</v>
      </c>
      <c r="K169" s="1298">
        <f t="shared" si="2"/>
        <v>213000</v>
      </c>
    </row>
    <row r="170" spans="1:11" ht="22.5">
      <c r="A170" s="1281">
        <v>177</v>
      </c>
      <c r="B170" s="722" t="s">
        <v>604</v>
      </c>
      <c r="C170" s="1282"/>
      <c r="D170" s="722" t="s">
        <v>2084</v>
      </c>
      <c r="E170" s="1283"/>
      <c r="F170" s="1283"/>
      <c r="G170" s="722" t="s">
        <v>422</v>
      </c>
      <c r="H170" s="1285"/>
      <c r="I170" s="1285"/>
      <c r="J170" s="1285"/>
      <c r="K170" s="1298">
        <f t="shared" si="2"/>
        <v>0</v>
      </c>
    </row>
    <row r="171" spans="1:11" ht="15.75" thickBot="1">
      <c r="A171" s="1306"/>
      <c r="B171" s="1306"/>
      <c r="C171" s="1306"/>
      <c r="D171" s="1306"/>
      <c r="E171" s="1306"/>
      <c r="F171" s="1306"/>
      <c r="G171" s="1307" t="s">
        <v>4825</v>
      </c>
      <c r="H171" s="1308">
        <f>SUM(H12:H170)</f>
        <v>25636777</v>
      </c>
      <c r="I171" s="1308">
        <f>SUM(I12:I170)</f>
        <v>7229211.2999999998</v>
      </c>
      <c r="J171" s="1308">
        <f>SUM(J12:J170)</f>
        <v>19345068.750000011</v>
      </c>
      <c r="K171" s="1298">
        <f t="shared" si="2"/>
        <v>37752634.45000001</v>
      </c>
    </row>
    <row r="172" spans="1:11" ht="15.75" thickTop="1">
      <c r="A172" s="1306"/>
      <c r="B172" s="1306"/>
      <c r="C172" s="1306"/>
      <c r="D172" s="1309" t="s">
        <v>306</v>
      </c>
      <c r="E172" s="1306"/>
      <c r="F172" s="1306"/>
      <c r="G172" s="1306"/>
      <c r="H172" s="1306"/>
      <c r="I172" s="1306"/>
      <c r="J172" s="1306"/>
      <c r="K172" s="1298">
        <f t="shared" si="2"/>
        <v>0</v>
      </c>
    </row>
    <row r="173" spans="1:11">
      <c r="A173" s="1281">
        <v>1</v>
      </c>
      <c r="B173" s="722" t="s">
        <v>2157</v>
      </c>
      <c r="C173" s="1282" t="s">
        <v>591</v>
      </c>
      <c r="D173" s="722"/>
      <c r="E173" s="1283">
        <v>47379</v>
      </c>
      <c r="F173" s="1310">
        <v>44257</v>
      </c>
      <c r="G173" s="722" t="s">
        <v>2158</v>
      </c>
      <c r="H173" s="1286">
        <v>2000000</v>
      </c>
      <c r="I173" s="1286">
        <v>0</v>
      </c>
      <c r="J173" s="1311"/>
      <c r="K173" s="1298">
        <f t="shared" si="2"/>
        <v>2000000</v>
      </c>
    </row>
    <row r="174" spans="1:11" ht="101.25">
      <c r="A174" s="1281">
        <v>2</v>
      </c>
      <c r="B174" s="722" t="s">
        <v>2159</v>
      </c>
      <c r="C174" s="1282" t="s">
        <v>591</v>
      </c>
      <c r="D174" s="1312" t="s">
        <v>2160</v>
      </c>
      <c r="E174" s="1283" t="s">
        <v>4466</v>
      </c>
      <c r="F174" s="1313" t="s">
        <v>2161</v>
      </c>
      <c r="G174" s="722" t="s">
        <v>2162</v>
      </c>
      <c r="H174" s="1286"/>
      <c r="I174" s="1286"/>
      <c r="J174" s="1286">
        <v>116000</v>
      </c>
      <c r="K174" s="1298">
        <f t="shared" si="2"/>
        <v>116000</v>
      </c>
    </row>
    <row r="175" spans="1:11" ht="101.25">
      <c r="A175" s="1281">
        <v>3</v>
      </c>
      <c r="B175" s="722" t="s">
        <v>2163</v>
      </c>
      <c r="C175" s="1282" t="s">
        <v>591</v>
      </c>
      <c r="D175" s="1312" t="s">
        <v>2160</v>
      </c>
      <c r="E175" s="1283" t="s">
        <v>4466</v>
      </c>
      <c r="F175" s="1313" t="s">
        <v>2161</v>
      </c>
      <c r="G175" s="722" t="s">
        <v>2164</v>
      </c>
      <c r="H175" s="1286"/>
      <c r="I175" s="1286"/>
      <c r="J175" s="1286">
        <v>133400</v>
      </c>
      <c r="K175" s="1298">
        <f t="shared" si="2"/>
        <v>133400</v>
      </c>
    </row>
    <row r="176" spans="1:11" ht="101.25">
      <c r="A176" s="1281">
        <v>4</v>
      </c>
      <c r="B176" s="722" t="s">
        <v>2163</v>
      </c>
      <c r="C176" s="1282" t="s">
        <v>591</v>
      </c>
      <c r="D176" s="1312" t="s">
        <v>2160</v>
      </c>
      <c r="E176" s="1283" t="s">
        <v>4466</v>
      </c>
      <c r="F176" s="1313" t="s">
        <v>2165</v>
      </c>
      <c r="G176" s="722" t="s">
        <v>2166</v>
      </c>
      <c r="H176" s="1286"/>
      <c r="I176" s="1286"/>
      <c r="J176" s="1286">
        <v>363080</v>
      </c>
      <c r="K176" s="1298">
        <f t="shared" si="2"/>
        <v>363080</v>
      </c>
    </row>
    <row r="177" spans="1:11" ht="56.25">
      <c r="A177" s="1281">
        <v>5</v>
      </c>
      <c r="B177" s="1314" t="s">
        <v>4467</v>
      </c>
      <c r="C177" s="1315" t="s">
        <v>2401</v>
      </c>
      <c r="D177" s="1314" t="s">
        <v>774</v>
      </c>
      <c r="E177" s="1316" t="s">
        <v>4466</v>
      </c>
      <c r="F177" s="1316"/>
      <c r="G177" s="1317" t="s">
        <v>4468</v>
      </c>
      <c r="H177" s="1287"/>
      <c r="I177" s="1287"/>
      <c r="J177" s="1318">
        <v>1787469.9</v>
      </c>
      <c r="K177" s="1298">
        <f t="shared" si="2"/>
        <v>1787469.9</v>
      </c>
    </row>
    <row r="178" spans="1:11" ht="33.75">
      <c r="A178" s="1281">
        <v>6</v>
      </c>
      <c r="B178" s="1314" t="s">
        <v>4469</v>
      </c>
      <c r="C178" s="1315" t="s">
        <v>2401</v>
      </c>
      <c r="D178" s="722" t="s">
        <v>2471</v>
      </c>
      <c r="E178" s="1316" t="s">
        <v>4466</v>
      </c>
      <c r="F178" s="1316"/>
      <c r="G178" s="1314" t="s">
        <v>4470</v>
      </c>
      <c r="H178" s="1287"/>
      <c r="I178" s="1287">
        <f>2672367.45+143250.75</f>
        <v>2815618.2</v>
      </c>
      <c r="J178" s="1318">
        <v>2865015</v>
      </c>
      <c r="K178" s="1298">
        <f t="shared" si="2"/>
        <v>49396.799999999814</v>
      </c>
    </row>
    <row r="179" spans="1:11" ht="45">
      <c r="A179" s="1281">
        <v>7</v>
      </c>
      <c r="B179" s="1314" t="s">
        <v>4469</v>
      </c>
      <c r="C179" s="1315" t="s">
        <v>2401</v>
      </c>
      <c r="D179" s="722" t="s">
        <v>2471</v>
      </c>
      <c r="E179" s="1316" t="s">
        <v>4466</v>
      </c>
      <c r="F179" s="1316"/>
      <c r="G179" s="1314" t="s">
        <v>4471</v>
      </c>
      <c r="H179" s="1287"/>
      <c r="I179" s="1287">
        <f>2182655.15+117000</f>
        <v>2299655.15</v>
      </c>
      <c r="J179" s="1318">
        <v>2457000</v>
      </c>
      <c r="K179" s="1298">
        <f t="shared" si="2"/>
        <v>157344.85000000009</v>
      </c>
    </row>
    <row r="180" spans="1:11" ht="33.75">
      <c r="A180" s="1281">
        <v>8</v>
      </c>
      <c r="B180" s="1314" t="s">
        <v>4469</v>
      </c>
      <c r="C180" s="1315" t="s">
        <v>2401</v>
      </c>
      <c r="D180" s="722" t="s">
        <v>2471</v>
      </c>
      <c r="E180" s="1316" t="s">
        <v>4466</v>
      </c>
      <c r="F180" s="1316"/>
      <c r="G180" s="1314" t="s">
        <v>4472</v>
      </c>
      <c r="H180" s="1287"/>
      <c r="I180" s="1287">
        <f>2168663.8</f>
        <v>2168663.7999999998</v>
      </c>
      <c r="J180" s="1318">
        <v>2325000</v>
      </c>
      <c r="K180" s="1298">
        <f t="shared" si="2"/>
        <v>156336.20000000019</v>
      </c>
    </row>
    <row r="181" spans="1:11" ht="33.75">
      <c r="A181" s="1281">
        <v>9</v>
      </c>
      <c r="B181" s="1314" t="s">
        <v>4473</v>
      </c>
      <c r="C181" s="1315" t="s">
        <v>2401</v>
      </c>
      <c r="D181" s="1314" t="s">
        <v>3168</v>
      </c>
      <c r="E181" s="1316" t="s">
        <v>4466</v>
      </c>
      <c r="F181" s="1316"/>
      <c r="G181" s="1314" t="s">
        <v>4474</v>
      </c>
      <c r="H181" s="1287"/>
      <c r="I181" s="1287"/>
      <c r="J181" s="1318">
        <v>1900000</v>
      </c>
      <c r="K181" s="1298">
        <f t="shared" si="2"/>
        <v>1900000</v>
      </c>
    </row>
    <row r="182" spans="1:11" ht="45">
      <c r="A182" s="1281">
        <v>10</v>
      </c>
      <c r="B182" s="1314" t="s">
        <v>4475</v>
      </c>
      <c r="C182" s="1315" t="s">
        <v>2401</v>
      </c>
      <c r="D182" s="1314" t="s">
        <v>4476</v>
      </c>
      <c r="E182" s="1316" t="s">
        <v>4466</v>
      </c>
      <c r="F182" s="1316"/>
      <c r="G182" s="1314" t="s">
        <v>4477</v>
      </c>
      <c r="H182" s="1287"/>
      <c r="I182" s="1318">
        <v>244240</v>
      </c>
      <c r="J182" s="1318">
        <v>244240</v>
      </c>
      <c r="K182" s="1298">
        <f t="shared" si="2"/>
        <v>0</v>
      </c>
    </row>
    <row r="183" spans="1:11" ht="33.75">
      <c r="A183" s="1281">
        <v>11</v>
      </c>
      <c r="B183" s="1314" t="s">
        <v>4475</v>
      </c>
      <c r="C183" s="1315" t="s">
        <v>2401</v>
      </c>
      <c r="D183" s="1314" t="s">
        <v>4476</v>
      </c>
      <c r="E183" s="1316" t="s">
        <v>4466</v>
      </c>
      <c r="F183" s="1316"/>
      <c r="G183" s="1314" t="s">
        <v>4478</v>
      </c>
      <c r="H183" s="1287"/>
      <c r="I183" s="1287"/>
      <c r="J183" s="1318">
        <v>2518141.0000000005</v>
      </c>
      <c r="K183" s="1285">
        <f t="shared" si="2"/>
        <v>2518141.0000000005</v>
      </c>
    </row>
    <row r="184" spans="1:11" ht="33.75">
      <c r="A184" s="1281">
        <v>12</v>
      </c>
      <c r="B184" s="1314" t="s">
        <v>4475</v>
      </c>
      <c r="C184" s="1315" t="s">
        <v>2401</v>
      </c>
      <c r="D184" s="1314" t="s">
        <v>4476</v>
      </c>
      <c r="E184" s="1316" t="s">
        <v>4466</v>
      </c>
      <c r="F184" s="1316"/>
      <c r="G184" s="1314" t="s">
        <v>4478</v>
      </c>
      <c r="H184" s="1287"/>
      <c r="I184" s="1287"/>
      <c r="J184" s="1318">
        <v>4632658.05</v>
      </c>
      <c r="K184" s="1285">
        <f t="shared" si="2"/>
        <v>4632658.05</v>
      </c>
    </row>
    <row r="185" spans="1:11" ht="33.75">
      <c r="A185" s="1281">
        <v>13</v>
      </c>
      <c r="B185" s="1314" t="s">
        <v>4479</v>
      </c>
      <c r="C185" s="1315" t="s">
        <v>2401</v>
      </c>
      <c r="D185" s="1314" t="s">
        <v>4453</v>
      </c>
      <c r="E185" s="1316" t="s">
        <v>4466</v>
      </c>
      <c r="F185" s="1316"/>
      <c r="G185" s="1314" t="s">
        <v>4480</v>
      </c>
      <c r="H185" s="1287"/>
      <c r="I185" s="1287"/>
      <c r="J185" s="1318">
        <v>2213280</v>
      </c>
      <c r="K185" s="1285">
        <f t="shared" si="2"/>
        <v>2213280</v>
      </c>
    </row>
    <row r="186" spans="1:11" ht="45">
      <c r="A186" s="1281">
        <v>14</v>
      </c>
      <c r="B186" s="1314" t="s">
        <v>4479</v>
      </c>
      <c r="C186" s="1315" t="s">
        <v>2401</v>
      </c>
      <c r="D186" s="1314" t="s">
        <v>774</v>
      </c>
      <c r="E186" s="1316" t="s">
        <v>4466</v>
      </c>
      <c r="F186" s="1316"/>
      <c r="G186" s="1314" t="s">
        <v>4481</v>
      </c>
      <c r="H186" s="1287"/>
      <c r="I186" s="1287"/>
      <c r="J186" s="1318">
        <v>1022830</v>
      </c>
      <c r="K186" s="1285">
        <f t="shared" si="2"/>
        <v>1022830</v>
      </c>
    </row>
    <row r="187" spans="1:11" ht="45">
      <c r="A187" s="1281">
        <v>15</v>
      </c>
      <c r="B187" s="1314" t="s">
        <v>4479</v>
      </c>
      <c r="C187" s="1315" t="s">
        <v>2401</v>
      </c>
      <c r="D187" s="1314" t="s">
        <v>774</v>
      </c>
      <c r="E187" s="1316" t="s">
        <v>4466</v>
      </c>
      <c r="F187" s="1316"/>
      <c r="G187" s="1314" t="s">
        <v>4482</v>
      </c>
      <c r="H187" s="1287"/>
      <c r="I187" s="1287"/>
      <c r="J187" s="1318">
        <v>19080</v>
      </c>
      <c r="K187" s="1285">
        <f t="shared" si="2"/>
        <v>19080</v>
      </c>
    </row>
    <row r="188" spans="1:11" ht="56.25">
      <c r="A188" s="1281">
        <v>16</v>
      </c>
      <c r="B188" s="1314" t="s">
        <v>4483</v>
      </c>
      <c r="C188" s="1315" t="s">
        <v>2401</v>
      </c>
      <c r="D188" s="1314" t="s">
        <v>2498</v>
      </c>
      <c r="E188" s="1316" t="s">
        <v>4466</v>
      </c>
      <c r="F188" s="1316"/>
      <c r="G188" s="1314" t="s">
        <v>4484</v>
      </c>
      <c r="H188" s="1287"/>
      <c r="I188" s="1287">
        <f>1803888.65</f>
        <v>1803888.65</v>
      </c>
      <c r="J188" s="1318">
        <v>1926928.7</v>
      </c>
      <c r="K188" s="1285">
        <f t="shared" si="2"/>
        <v>123040.05000000005</v>
      </c>
    </row>
    <row r="189" spans="1:11" ht="45">
      <c r="A189" s="1281">
        <v>17</v>
      </c>
      <c r="B189" s="1314" t="s">
        <v>4485</v>
      </c>
      <c r="C189" s="1315" t="s">
        <v>2401</v>
      </c>
      <c r="D189" s="1314" t="s">
        <v>2498</v>
      </c>
      <c r="E189" s="1316" t="s">
        <v>4466</v>
      </c>
      <c r="F189" s="1316"/>
      <c r="G189" s="1314" t="s">
        <v>4486</v>
      </c>
      <c r="H189" s="1287"/>
      <c r="I189" s="1287">
        <f>811239+43500</f>
        <v>854739</v>
      </c>
      <c r="J189" s="1318">
        <v>913761</v>
      </c>
      <c r="K189" s="1285">
        <f t="shared" si="2"/>
        <v>59022</v>
      </c>
    </row>
    <row r="190" spans="1:11" ht="45">
      <c r="A190" s="1281">
        <v>18</v>
      </c>
      <c r="B190" s="1314" t="s">
        <v>4487</v>
      </c>
      <c r="C190" s="1315" t="s">
        <v>2401</v>
      </c>
      <c r="D190" s="722" t="s">
        <v>2498</v>
      </c>
      <c r="E190" s="1316" t="s">
        <v>4466</v>
      </c>
      <c r="F190" s="1316"/>
      <c r="G190" s="1314" t="s">
        <v>4488</v>
      </c>
      <c r="H190" s="1287"/>
      <c r="I190" s="1287">
        <f>548574+29406</f>
        <v>577980</v>
      </c>
      <c r="J190" s="1318">
        <v>588120</v>
      </c>
      <c r="K190" s="1285">
        <f t="shared" si="2"/>
        <v>10140</v>
      </c>
    </row>
    <row r="191" spans="1:11" ht="45">
      <c r="A191" s="1281">
        <v>19</v>
      </c>
      <c r="B191" s="1314" t="s">
        <v>4487</v>
      </c>
      <c r="C191" s="1315" t="s">
        <v>2401</v>
      </c>
      <c r="D191" s="722" t="s">
        <v>4489</v>
      </c>
      <c r="E191" s="1316" t="s">
        <v>4466</v>
      </c>
      <c r="F191" s="1316"/>
      <c r="G191" s="1314" t="s">
        <v>4490</v>
      </c>
      <c r="H191" s="1287"/>
      <c r="I191" s="1287">
        <f>674356.5+36148.5</f>
        <v>710505</v>
      </c>
      <c r="J191" s="1318">
        <v>722970</v>
      </c>
      <c r="K191" s="1285">
        <f t="shared" si="2"/>
        <v>12465</v>
      </c>
    </row>
    <row r="192" spans="1:11" ht="33.75">
      <c r="A192" s="1281">
        <v>23</v>
      </c>
      <c r="B192" s="1314" t="s">
        <v>4491</v>
      </c>
      <c r="C192" s="1315" t="s">
        <v>2401</v>
      </c>
      <c r="D192" s="1314"/>
      <c r="E192" s="1316" t="s">
        <v>4466</v>
      </c>
      <c r="F192" s="1316"/>
      <c r="G192" s="1314" t="s">
        <v>4492</v>
      </c>
      <c r="H192" s="1287"/>
      <c r="I192" s="1287"/>
      <c r="J192" s="1318">
        <v>449999</v>
      </c>
      <c r="K192" s="1285">
        <f t="shared" si="2"/>
        <v>449999</v>
      </c>
    </row>
    <row r="193" spans="1:11" ht="33.75">
      <c r="A193" s="1281">
        <v>24</v>
      </c>
      <c r="B193" s="1314" t="s">
        <v>4491</v>
      </c>
      <c r="C193" s="1315" t="s">
        <v>2401</v>
      </c>
      <c r="D193" s="1314"/>
      <c r="E193" s="1316" t="s">
        <v>4466</v>
      </c>
      <c r="F193" s="1316"/>
      <c r="G193" s="1314" t="s">
        <v>4492</v>
      </c>
      <c r="H193" s="1287"/>
      <c r="I193" s="1287"/>
      <c r="J193" s="1318">
        <v>1000000</v>
      </c>
      <c r="K193" s="1285">
        <f t="shared" si="2"/>
        <v>1000000</v>
      </c>
    </row>
    <row r="194" spans="1:11" ht="90">
      <c r="A194" s="709">
        <v>25</v>
      </c>
      <c r="B194" s="725" t="s">
        <v>4493</v>
      </c>
      <c r="C194" s="726" t="s">
        <v>2401</v>
      </c>
      <c r="D194" s="725"/>
      <c r="E194" s="727" t="s">
        <v>4494</v>
      </c>
      <c r="F194" s="727"/>
      <c r="G194" s="725" t="s">
        <v>4495</v>
      </c>
      <c r="H194" s="1319"/>
      <c r="I194" s="1319"/>
      <c r="J194" s="728">
        <v>59715.75</v>
      </c>
      <c r="K194" s="1320">
        <v>59715.75</v>
      </c>
    </row>
    <row r="195" spans="1:11" ht="33.75">
      <c r="A195" s="709">
        <v>26</v>
      </c>
      <c r="B195" s="729" t="s">
        <v>2138</v>
      </c>
      <c r="C195" s="730"/>
      <c r="D195" s="710"/>
      <c r="E195" s="712"/>
      <c r="F195" s="712"/>
      <c r="G195" s="729" t="s">
        <v>2139</v>
      </c>
      <c r="H195" s="1278"/>
      <c r="I195" s="1278"/>
      <c r="J195" s="1321">
        <v>1303672.7</v>
      </c>
      <c r="K195" s="1278">
        <f>H195-I195+J195</f>
        <v>1303672.7</v>
      </c>
    </row>
    <row r="196" spans="1:11" ht="15.75" thickBot="1">
      <c r="A196" s="719"/>
      <c r="B196" s="719"/>
      <c r="C196" s="719"/>
      <c r="D196" s="719"/>
      <c r="E196" s="719"/>
      <c r="F196" s="719"/>
      <c r="G196" s="731" t="s">
        <v>4496</v>
      </c>
      <c r="H196" s="732">
        <f>SUM(H173:H195)</f>
        <v>2000000</v>
      </c>
      <c r="I196" s="732">
        <f>SUM(I173:I195)</f>
        <v>11475289.799999999</v>
      </c>
      <c r="J196" s="732">
        <f>SUM(J173:J195)</f>
        <v>29562361.099999998</v>
      </c>
      <c r="K196" s="1322">
        <f>SUM(K173:K195)</f>
        <v>20087071.300000001</v>
      </c>
    </row>
    <row r="197" spans="1:11" ht="16.5" thickTop="1">
      <c r="A197" s="622"/>
      <c r="B197" s="622"/>
      <c r="C197" s="622"/>
      <c r="D197" s="622" t="s">
        <v>308</v>
      </c>
      <c r="E197" s="622"/>
      <c r="F197" s="622"/>
      <c r="G197" s="622"/>
      <c r="H197" s="622"/>
      <c r="I197" s="622"/>
      <c r="J197" s="622"/>
      <c r="K197" s="1323"/>
    </row>
    <row r="198" spans="1:11" ht="33.75">
      <c r="A198" s="726">
        <v>1</v>
      </c>
      <c r="B198" s="725" t="s">
        <v>504</v>
      </c>
      <c r="C198" s="726" t="s">
        <v>2401</v>
      </c>
      <c r="D198" s="725" t="s">
        <v>703</v>
      </c>
      <c r="E198" s="726"/>
      <c r="F198" s="726"/>
      <c r="G198" s="725"/>
      <c r="H198" s="1324"/>
      <c r="I198" s="1324"/>
      <c r="J198" s="1325">
        <v>7200</v>
      </c>
      <c r="K198" s="1326">
        <f>H198-I198+J198</f>
        <v>7200</v>
      </c>
    </row>
    <row r="199" spans="1:11" ht="45">
      <c r="A199" s="726">
        <v>55</v>
      </c>
      <c r="B199" s="725" t="s">
        <v>4498</v>
      </c>
      <c r="C199" s="726" t="s">
        <v>2401</v>
      </c>
      <c r="D199" s="725" t="s">
        <v>703</v>
      </c>
      <c r="E199" s="726"/>
      <c r="F199" s="726"/>
      <c r="G199" s="725" t="s">
        <v>4497</v>
      </c>
      <c r="H199" s="1324"/>
      <c r="I199" s="1324"/>
      <c r="J199" s="1325">
        <v>31500</v>
      </c>
      <c r="K199" s="1326">
        <f t="shared" ref="K199:K202" si="3">H199-I199+J199</f>
        <v>31500</v>
      </c>
    </row>
    <row r="200" spans="1:11" ht="33.75">
      <c r="A200" s="726">
        <v>59</v>
      </c>
      <c r="B200" s="725" t="s">
        <v>4498</v>
      </c>
      <c r="C200" s="726" t="s">
        <v>2401</v>
      </c>
      <c r="D200" s="725" t="s">
        <v>703</v>
      </c>
      <c r="E200" s="726"/>
      <c r="F200" s="726"/>
      <c r="G200" s="725" t="s">
        <v>4499</v>
      </c>
      <c r="H200" s="1324"/>
      <c r="I200" s="1324"/>
      <c r="J200" s="1325">
        <v>12600</v>
      </c>
      <c r="K200" s="1326">
        <f t="shared" si="3"/>
        <v>12600</v>
      </c>
    </row>
    <row r="201" spans="1:11" ht="45">
      <c r="A201" s="726">
        <v>212</v>
      </c>
      <c r="B201" s="725" t="s">
        <v>4501</v>
      </c>
      <c r="C201" s="726" t="s">
        <v>2401</v>
      </c>
      <c r="D201" s="725" t="s">
        <v>2493</v>
      </c>
      <c r="E201" s="726"/>
      <c r="F201" s="726"/>
      <c r="G201" s="725" t="s">
        <v>4500</v>
      </c>
      <c r="H201" s="1324"/>
      <c r="I201" s="1324"/>
      <c r="J201" s="1325">
        <v>33600</v>
      </c>
      <c r="K201" s="1326">
        <f t="shared" si="3"/>
        <v>33600</v>
      </c>
    </row>
    <row r="202" spans="1:11" ht="45">
      <c r="A202" s="726">
        <v>238</v>
      </c>
      <c r="B202" s="725" t="s">
        <v>4502</v>
      </c>
      <c r="C202" s="726" t="s">
        <v>2401</v>
      </c>
      <c r="D202" s="725" t="s">
        <v>2498</v>
      </c>
      <c r="E202" s="726"/>
      <c r="F202" s="726"/>
      <c r="G202" s="725" t="s">
        <v>4455</v>
      </c>
      <c r="H202" s="1324"/>
      <c r="I202" s="1324"/>
      <c r="J202" s="1325">
        <v>44800</v>
      </c>
      <c r="K202" s="1326">
        <f t="shared" si="3"/>
        <v>44800</v>
      </c>
    </row>
    <row r="203" spans="1:11">
      <c r="A203" s="1327"/>
      <c r="B203" s="1327"/>
      <c r="C203" s="1327"/>
      <c r="D203" s="1327"/>
      <c r="E203" s="1327"/>
      <c r="F203" s="1327"/>
      <c r="G203" s="1328" t="s">
        <v>4826</v>
      </c>
      <c r="H203" s="1329">
        <f>SUM(H198:H202)</f>
        <v>0</v>
      </c>
      <c r="I203" s="1329">
        <f>SUM(I198:I202)</f>
        <v>0</v>
      </c>
      <c r="J203" s="1329">
        <f>SUM(J198:J202)</f>
        <v>129700</v>
      </c>
      <c r="K203" s="1330">
        <f>SUM(K198:K202)</f>
        <v>129700</v>
      </c>
    </row>
    <row r="204" spans="1:11">
      <c r="A204" s="961"/>
      <c r="B204" s="961"/>
      <c r="C204" s="961"/>
      <c r="D204" s="961"/>
      <c r="E204" s="961"/>
      <c r="F204" s="961"/>
      <c r="G204" s="962" t="s">
        <v>4324</v>
      </c>
      <c r="H204" s="963">
        <f>SUM(H203,H196,H171)</f>
        <v>27636777</v>
      </c>
      <c r="I204" s="963">
        <f>SUM(I203,I196,I171)</f>
        <v>18704501.099999998</v>
      </c>
      <c r="J204" s="963">
        <f>SUM(J203,J196,J171)</f>
        <v>49037129.850000009</v>
      </c>
      <c r="K204" s="963">
        <f>SUM(K203,K196,K171)</f>
        <v>57969405.750000015</v>
      </c>
    </row>
    <row r="209" spans="7:11" ht="56.25">
      <c r="H209" s="226" t="s">
        <v>317</v>
      </c>
      <c r="I209" s="226" t="s">
        <v>318</v>
      </c>
      <c r="J209" s="226" t="s">
        <v>319</v>
      </c>
      <c r="K209" s="226" t="s">
        <v>187</v>
      </c>
    </row>
    <row r="210" spans="7:11">
      <c r="G210" t="s">
        <v>4827</v>
      </c>
    </row>
  </sheetData>
  <mergeCells count="5">
    <mergeCell ref="A9:A10"/>
    <mergeCell ref="B9:B10"/>
    <mergeCell ref="C9:C10"/>
    <mergeCell ref="D9:D10"/>
    <mergeCell ref="G9:G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M196"/>
  <sheetViews>
    <sheetView topLeftCell="G181" workbookViewId="0">
      <selection activeCell="K188" sqref="K188"/>
    </sheetView>
  </sheetViews>
  <sheetFormatPr defaultColWidth="8.7109375" defaultRowHeight="15"/>
  <cols>
    <col min="1" max="1" width="8.7109375" style="343"/>
    <col min="2" max="2" width="60.42578125" style="343" bestFit="1" customWidth="1"/>
    <col min="3" max="3" width="18.5703125" style="343" customWidth="1"/>
    <col min="4" max="4" width="17.85546875" style="362" customWidth="1"/>
    <col min="5" max="5" width="12.140625" style="363" customWidth="1"/>
    <col min="6" max="6" width="18.5703125" style="343" bestFit="1" customWidth="1"/>
    <col min="7" max="7" width="54.7109375" style="362" customWidth="1"/>
    <col min="8" max="8" width="28.7109375" style="364" customWidth="1"/>
    <col min="9" max="9" width="22.28515625" style="346" customWidth="1"/>
    <col min="10" max="10" width="25.28515625" style="365" customWidth="1"/>
    <col min="11" max="11" width="29.42578125" style="346" customWidth="1"/>
    <col min="12" max="12" width="20.140625" style="366" bestFit="1" customWidth="1"/>
    <col min="13" max="13" width="22.85546875" style="343" bestFit="1" customWidth="1"/>
    <col min="14" max="16384" width="8.7109375" style="343"/>
  </cols>
  <sheetData>
    <row r="1" spans="1:12" ht="47.25">
      <c r="A1" s="1418" t="s">
        <v>0</v>
      </c>
      <c r="B1" s="1418" t="s">
        <v>312</v>
      </c>
      <c r="C1" s="1418" t="s">
        <v>313</v>
      </c>
      <c r="D1" s="1420" t="s">
        <v>314</v>
      </c>
      <c r="E1" s="1418" t="s">
        <v>315</v>
      </c>
      <c r="F1" s="1418" t="s">
        <v>316</v>
      </c>
      <c r="G1" s="1416" t="s">
        <v>2</v>
      </c>
      <c r="H1" s="367" t="s">
        <v>317</v>
      </c>
      <c r="I1" s="368" t="s">
        <v>318</v>
      </c>
      <c r="J1" s="369" t="s">
        <v>319</v>
      </c>
      <c r="K1" s="368" t="s">
        <v>187</v>
      </c>
      <c r="L1" s="370" t="s">
        <v>872</v>
      </c>
    </row>
    <row r="2" spans="1:12" ht="15.75">
      <c r="A2" s="1419"/>
      <c r="B2" s="1419"/>
      <c r="C2" s="1419"/>
      <c r="D2" s="1421"/>
      <c r="E2" s="1419"/>
      <c r="F2" s="1419"/>
      <c r="G2" s="1417"/>
      <c r="H2" s="371" t="s">
        <v>3</v>
      </c>
      <c r="I2" s="368" t="s">
        <v>4</v>
      </c>
      <c r="J2" s="369" t="s">
        <v>320</v>
      </c>
      <c r="K2" s="368" t="s">
        <v>321</v>
      </c>
    </row>
    <row r="3" spans="1:12" s="333" customFormat="1" ht="15.75">
      <c r="A3" s="372" t="s">
        <v>322</v>
      </c>
      <c r="B3" s="373" t="s">
        <v>323</v>
      </c>
      <c r="C3" s="334"/>
      <c r="D3" s="374"/>
      <c r="E3" s="375"/>
      <c r="F3" s="334"/>
      <c r="G3" s="374"/>
      <c r="H3" s="344"/>
      <c r="I3" s="373"/>
      <c r="J3" s="376"/>
      <c r="K3" s="373"/>
      <c r="L3" s="370"/>
    </row>
    <row r="4" spans="1:12" ht="30">
      <c r="A4" s="377">
        <v>1</v>
      </c>
      <c r="B4" s="378" t="s">
        <v>873</v>
      </c>
      <c r="C4" s="379" t="s">
        <v>368</v>
      </c>
      <c r="D4" s="380" t="s">
        <v>874</v>
      </c>
      <c r="E4" s="381"/>
      <c r="F4" s="379" t="s">
        <v>368</v>
      </c>
      <c r="G4" s="382" t="s">
        <v>875</v>
      </c>
      <c r="H4" s="383">
        <v>1000000</v>
      </c>
      <c r="I4" s="345"/>
      <c r="J4" s="384">
        <v>0</v>
      </c>
      <c r="K4" s="385">
        <f>H4-I4+J4</f>
        <v>1000000</v>
      </c>
    </row>
    <row r="5" spans="1:12" ht="30">
      <c r="A5" s="377">
        <v>2</v>
      </c>
      <c r="B5" s="378" t="s">
        <v>876</v>
      </c>
      <c r="C5" s="386" t="s">
        <v>404</v>
      </c>
      <c r="D5" s="380" t="s">
        <v>874</v>
      </c>
      <c r="E5" s="381">
        <v>5084</v>
      </c>
      <c r="F5" s="386" t="s">
        <v>404</v>
      </c>
      <c r="G5" s="382" t="s">
        <v>877</v>
      </c>
      <c r="H5" s="383">
        <v>514000</v>
      </c>
      <c r="I5" s="345"/>
      <c r="J5" s="384">
        <v>0</v>
      </c>
      <c r="K5" s="385">
        <f t="shared" ref="K5:K75" si="0">H5-I5+J5</f>
        <v>514000</v>
      </c>
    </row>
    <row r="6" spans="1:12">
      <c r="A6" s="377">
        <v>3</v>
      </c>
      <c r="B6" s="378" t="s">
        <v>878</v>
      </c>
      <c r="C6" s="386" t="s">
        <v>404</v>
      </c>
      <c r="D6" s="380" t="s">
        <v>879</v>
      </c>
      <c r="E6" s="381"/>
      <c r="F6" s="386" t="s">
        <v>404</v>
      </c>
      <c r="G6" s="382" t="s">
        <v>880</v>
      </c>
      <c r="H6" s="387">
        <v>254100</v>
      </c>
      <c r="I6" s="345"/>
      <c r="J6" s="384">
        <v>0</v>
      </c>
      <c r="K6" s="385">
        <f t="shared" si="0"/>
        <v>254100</v>
      </c>
    </row>
    <row r="7" spans="1:12" ht="30">
      <c r="A7" s="377">
        <v>4</v>
      </c>
      <c r="B7" s="378" t="s">
        <v>881</v>
      </c>
      <c r="C7" s="386" t="s">
        <v>356</v>
      </c>
      <c r="D7" s="380" t="s">
        <v>874</v>
      </c>
      <c r="E7" s="388" t="s">
        <v>882</v>
      </c>
      <c r="F7" s="386" t="s">
        <v>356</v>
      </c>
      <c r="G7" s="382" t="s">
        <v>883</v>
      </c>
      <c r="H7" s="389">
        <v>800000</v>
      </c>
      <c r="I7" s="345"/>
      <c r="J7" s="384">
        <v>0</v>
      </c>
      <c r="K7" s="385">
        <f t="shared" si="0"/>
        <v>800000</v>
      </c>
    </row>
    <row r="8" spans="1:12" ht="30">
      <c r="A8" s="377">
        <v>5</v>
      </c>
      <c r="B8" s="378" t="s">
        <v>224</v>
      </c>
      <c r="C8" s="381" t="s">
        <v>370</v>
      </c>
      <c r="D8" s="380" t="s">
        <v>884</v>
      </c>
      <c r="E8" s="388">
        <v>5075</v>
      </c>
      <c r="F8" s="381" t="s">
        <v>370</v>
      </c>
      <c r="G8" s="390" t="s">
        <v>885</v>
      </c>
      <c r="H8" s="391">
        <v>127400</v>
      </c>
      <c r="I8" s="345"/>
      <c r="J8" s="384">
        <v>0</v>
      </c>
      <c r="K8" s="385">
        <f t="shared" si="0"/>
        <v>127400</v>
      </c>
    </row>
    <row r="9" spans="1:12" ht="30">
      <c r="A9" s="377">
        <v>6</v>
      </c>
      <c r="B9" s="378" t="s">
        <v>224</v>
      </c>
      <c r="C9" s="381" t="s">
        <v>370</v>
      </c>
      <c r="D9" s="380" t="s">
        <v>884</v>
      </c>
      <c r="E9" s="388">
        <v>5072</v>
      </c>
      <c r="F9" s="381" t="s">
        <v>370</v>
      </c>
      <c r="G9" s="382" t="s">
        <v>885</v>
      </c>
      <c r="H9" s="391">
        <v>98100</v>
      </c>
      <c r="I9" s="345"/>
      <c r="J9" s="384">
        <v>0</v>
      </c>
      <c r="K9" s="385">
        <f t="shared" si="0"/>
        <v>98100</v>
      </c>
    </row>
    <row r="10" spans="1:12" ht="30">
      <c r="A10" s="377">
        <v>7</v>
      </c>
      <c r="B10" s="378" t="s">
        <v>224</v>
      </c>
      <c r="C10" s="381" t="s">
        <v>370</v>
      </c>
      <c r="D10" s="380" t="s">
        <v>884</v>
      </c>
      <c r="E10" s="388">
        <v>5073</v>
      </c>
      <c r="F10" s="381" t="s">
        <v>370</v>
      </c>
      <c r="G10" s="382" t="s">
        <v>885</v>
      </c>
      <c r="H10" s="391">
        <v>134500</v>
      </c>
      <c r="I10" s="345"/>
      <c r="J10" s="384">
        <v>0</v>
      </c>
      <c r="K10" s="385">
        <f t="shared" si="0"/>
        <v>134500</v>
      </c>
    </row>
    <row r="11" spans="1:12" ht="30">
      <c r="A11" s="377">
        <v>8</v>
      </c>
      <c r="B11" s="378" t="s">
        <v>224</v>
      </c>
      <c r="C11" s="381" t="s">
        <v>370</v>
      </c>
      <c r="D11" s="380" t="s">
        <v>884</v>
      </c>
      <c r="E11" s="388">
        <v>9442</v>
      </c>
      <c r="F11" s="381" t="s">
        <v>370</v>
      </c>
      <c r="G11" s="390" t="s">
        <v>886</v>
      </c>
      <c r="H11" s="391">
        <v>87400</v>
      </c>
      <c r="I11" s="345"/>
      <c r="J11" s="384">
        <v>0</v>
      </c>
      <c r="K11" s="385">
        <f t="shared" si="0"/>
        <v>87400</v>
      </c>
    </row>
    <row r="12" spans="1:12" ht="30">
      <c r="A12" s="377">
        <v>9</v>
      </c>
      <c r="B12" s="378" t="s">
        <v>887</v>
      </c>
      <c r="C12" s="381" t="s">
        <v>370</v>
      </c>
      <c r="D12" s="380" t="s">
        <v>874</v>
      </c>
      <c r="E12" s="388">
        <v>56584</v>
      </c>
      <c r="F12" s="381" t="s">
        <v>370</v>
      </c>
      <c r="G12" s="382" t="s">
        <v>888</v>
      </c>
      <c r="H12" s="391">
        <v>735755</v>
      </c>
      <c r="I12" s="345"/>
      <c r="J12" s="384">
        <v>0</v>
      </c>
      <c r="K12" s="385">
        <f t="shared" si="0"/>
        <v>735755</v>
      </c>
    </row>
    <row r="13" spans="1:12">
      <c r="A13" s="377">
        <v>10</v>
      </c>
      <c r="B13" s="378" t="s">
        <v>889</v>
      </c>
      <c r="C13" s="381" t="s">
        <v>370</v>
      </c>
      <c r="D13" s="380" t="s">
        <v>879</v>
      </c>
      <c r="E13" s="388">
        <v>747</v>
      </c>
      <c r="F13" s="381" t="s">
        <v>370</v>
      </c>
      <c r="G13" s="382" t="s">
        <v>890</v>
      </c>
      <c r="H13" s="391">
        <v>654000</v>
      </c>
      <c r="I13" s="345"/>
      <c r="J13" s="384">
        <v>0</v>
      </c>
      <c r="K13" s="385">
        <f t="shared" si="0"/>
        <v>654000</v>
      </c>
    </row>
    <row r="14" spans="1:12">
      <c r="A14" s="377">
        <v>11</v>
      </c>
      <c r="B14" s="378" t="s">
        <v>891</v>
      </c>
      <c r="C14" s="381" t="s">
        <v>370</v>
      </c>
      <c r="D14" s="380" t="s">
        <v>879</v>
      </c>
      <c r="E14" s="388">
        <v>748</v>
      </c>
      <c r="F14" s="381" t="s">
        <v>370</v>
      </c>
      <c r="G14" s="382" t="s">
        <v>892</v>
      </c>
      <c r="H14" s="391">
        <v>332500</v>
      </c>
      <c r="I14" s="345"/>
      <c r="J14" s="384">
        <v>0</v>
      </c>
      <c r="K14" s="385">
        <f t="shared" si="0"/>
        <v>332500</v>
      </c>
    </row>
    <row r="15" spans="1:12" ht="30">
      <c r="A15" s="377">
        <v>12</v>
      </c>
      <c r="B15" s="378" t="s">
        <v>893</v>
      </c>
      <c r="C15" s="381" t="s">
        <v>370</v>
      </c>
      <c r="D15" s="380" t="s">
        <v>879</v>
      </c>
      <c r="E15" s="388">
        <v>739</v>
      </c>
      <c r="F15" s="381" t="s">
        <v>370</v>
      </c>
      <c r="G15" s="382" t="s">
        <v>894</v>
      </c>
      <c r="H15" s="391">
        <v>54500</v>
      </c>
      <c r="I15" s="345"/>
      <c r="J15" s="384">
        <v>0</v>
      </c>
      <c r="K15" s="385">
        <f t="shared" si="0"/>
        <v>54500</v>
      </c>
    </row>
    <row r="16" spans="1:12" ht="30">
      <c r="A16" s="377">
        <v>13</v>
      </c>
      <c r="B16" s="378" t="s">
        <v>538</v>
      </c>
      <c r="C16" s="381" t="s">
        <v>370</v>
      </c>
      <c r="D16" s="380" t="s">
        <v>874</v>
      </c>
      <c r="E16" s="388">
        <v>9445</v>
      </c>
      <c r="F16" s="381" t="s">
        <v>370</v>
      </c>
      <c r="G16" s="390" t="s">
        <v>895</v>
      </c>
      <c r="H16" s="391">
        <v>94800</v>
      </c>
      <c r="I16" s="345"/>
      <c r="J16" s="384">
        <v>0</v>
      </c>
      <c r="K16" s="385">
        <f t="shared" si="0"/>
        <v>94800</v>
      </c>
    </row>
    <row r="17" spans="1:11">
      <c r="A17" s="377">
        <v>14</v>
      </c>
      <c r="B17" s="378" t="s">
        <v>896</v>
      </c>
      <c r="C17" s="381" t="s">
        <v>370</v>
      </c>
      <c r="D17" s="380" t="s">
        <v>879</v>
      </c>
      <c r="E17" s="388">
        <v>9443</v>
      </c>
      <c r="F17" s="381" t="s">
        <v>370</v>
      </c>
      <c r="G17" s="390" t="s">
        <v>897</v>
      </c>
      <c r="H17" s="391">
        <v>118000</v>
      </c>
      <c r="I17" s="345"/>
      <c r="J17" s="384">
        <v>0</v>
      </c>
      <c r="K17" s="385">
        <f t="shared" si="0"/>
        <v>118000</v>
      </c>
    </row>
    <row r="18" spans="1:11" ht="30">
      <c r="A18" s="377">
        <v>15</v>
      </c>
      <c r="B18" s="392" t="s">
        <v>898</v>
      </c>
      <c r="C18" s="381" t="s">
        <v>899</v>
      </c>
      <c r="D18" s="380" t="s">
        <v>900</v>
      </c>
      <c r="E18" s="381">
        <v>11974</v>
      </c>
      <c r="F18" s="381" t="s">
        <v>899</v>
      </c>
      <c r="G18" s="380" t="s">
        <v>901</v>
      </c>
      <c r="H18" s="387">
        <v>30000</v>
      </c>
      <c r="I18" s="393">
        <v>30000</v>
      </c>
      <c r="J18" s="384">
        <v>0</v>
      </c>
      <c r="K18" s="385">
        <f t="shared" si="0"/>
        <v>0</v>
      </c>
    </row>
    <row r="19" spans="1:11" ht="45">
      <c r="A19" s="377">
        <v>16</v>
      </c>
      <c r="B19" s="392" t="s">
        <v>898</v>
      </c>
      <c r="C19" s="394">
        <v>45356</v>
      </c>
      <c r="D19" s="380" t="s">
        <v>900</v>
      </c>
      <c r="E19" s="381">
        <v>11975</v>
      </c>
      <c r="F19" s="394">
        <v>45356</v>
      </c>
      <c r="G19" s="380" t="s">
        <v>902</v>
      </c>
      <c r="H19" s="387">
        <v>30000</v>
      </c>
      <c r="I19" s="393">
        <v>30000</v>
      </c>
      <c r="J19" s="384">
        <v>0</v>
      </c>
      <c r="K19" s="385">
        <f t="shared" si="0"/>
        <v>0</v>
      </c>
    </row>
    <row r="20" spans="1:11" ht="30">
      <c r="A20" s="377">
        <v>17</v>
      </c>
      <c r="B20" s="378" t="s">
        <v>903</v>
      </c>
      <c r="C20" s="394" t="s">
        <v>904</v>
      </c>
      <c r="D20" s="380" t="s">
        <v>905</v>
      </c>
      <c r="E20" s="381">
        <v>56647</v>
      </c>
      <c r="F20" s="394" t="s">
        <v>904</v>
      </c>
      <c r="G20" s="390" t="s">
        <v>906</v>
      </c>
      <c r="H20" s="387">
        <v>315000</v>
      </c>
      <c r="I20" s="393">
        <v>315000</v>
      </c>
      <c r="J20" s="384">
        <v>0</v>
      </c>
      <c r="K20" s="385">
        <f t="shared" si="0"/>
        <v>0</v>
      </c>
    </row>
    <row r="21" spans="1:11">
      <c r="A21" s="377">
        <v>18</v>
      </c>
      <c r="B21" s="392" t="s">
        <v>630</v>
      </c>
      <c r="C21" s="394" t="s">
        <v>145</v>
      </c>
      <c r="D21" s="380" t="s">
        <v>907</v>
      </c>
      <c r="E21" s="381" t="s">
        <v>453</v>
      </c>
      <c r="F21" s="394" t="s">
        <v>145</v>
      </c>
      <c r="G21" s="380" t="s">
        <v>908</v>
      </c>
      <c r="H21" s="395">
        <v>9000</v>
      </c>
      <c r="I21" s="345"/>
      <c r="J21" s="384">
        <v>0</v>
      </c>
      <c r="K21" s="385">
        <f t="shared" si="0"/>
        <v>9000</v>
      </c>
    </row>
    <row r="22" spans="1:11">
      <c r="A22" s="377">
        <v>19</v>
      </c>
      <c r="B22" s="392" t="s">
        <v>514</v>
      </c>
      <c r="C22" s="394" t="s">
        <v>145</v>
      </c>
      <c r="D22" s="380" t="s">
        <v>907</v>
      </c>
      <c r="E22" s="381" t="s">
        <v>453</v>
      </c>
      <c r="F22" s="394" t="s">
        <v>145</v>
      </c>
      <c r="G22" s="380" t="s">
        <v>908</v>
      </c>
      <c r="H22" s="395">
        <v>8640</v>
      </c>
      <c r="I22" s="345"/>
      <c r="J22" s="384">
        <v>0</v>
      </c>
      <c r="K22" s="385">
        <f t="shared" si="0"/>
        <v>8640</v>
      </c>
    </row>
    <row r="23" spans="1:11">
      <c r="A23" s="377">
        <v>20</v>
      </c>
      <c r="B23" s="392" t="s">
        <v>514</v>
      </c>
      <c r="C23" s="394" t="s">
        <v>145</v>
      </c>
      <c r="D23" s="380" t="s">
        <v>907</v>
      </c>
      <c r="E23" s="381" t="s">
        <v>453</v>
      </c>
      <c r="F23" s="394" t="s">
        <v>145</v>
      </c>
      <c r="G23" s="380" t="s">
        <v>908</v>
      </c>
      <c r="H23" s="395">
        <v>3600</v>
      </c>
      <c r="I23" s="345"/>
      <c r="J23" s="384">
        <v>0</v>
      </c>
      <c r="K23" s="385">
        <f t="shared" si="0"/>
        <v>3600</v>
      </c>
    </row>
    <row r="24" spans="1:11">
      <c r="A24" s="377">
        <v>21</v>
      </c>
      <c r="B24" s="392" t="s">
        <v>630</v>
      </c>
      <c r="C24" s="394" t="s">
        <v>145</v>
      </c>
      <c r="D24" s="380" t="s">
        <v>907</v>
      </c>
      <c r="E24" s="381" t="s">
        <v>453</v>
      </c>
      <c r="F24" s="394" t="s">
        <v>145</v>
      </c>
      <c r="G24" s="380" t="s">
        <v>908</v>
      </c>
      <c r="H24" s="395">
        <v>3000</v>
      </c>
      <c r="I24" s="345"/>
      <c r="J24" s="384">
        <v>0</v>
      </c>
      <c r="K24" s="385">
        <f t="shared" si="0"/>
        <v>3000</v>
      </c>
    </row>
    <row r="25" spans="1:11">
      <c r="A25" s="377">
        <v>22</v>
      </c>
      <c r="B25" s="392" t="s">
        <v>630</v>
      </c>
      <c r="C25" s="394" t="s">
        <v>145</v>
      </c>
      <c r="D25" s="380" t="s">
        <v>907</v>
      </c>
      <c r="E25" s="381" t="s">
        <v>453</v>
      </c>
      <c r="F25" s="394" t="s">
        <v>145</v>
      </c>
      <c r="G25" s="380" t="s">
        <v>908</v>
      </c>
      <c r="H25" s="395">
        <v>3000</v>
      </c>
      <c r="I25" s="345"/>
      <c r="J25" s="384">
        <v>0</v>
      </c>
      <c r="K25" s="385">
        <f t="shared" si="0"/>
        <v>3000</v>
      </c>
    </row>
    <row r="26" spans="1:11">
      <c r="A26" s="377">
        <v>23</v>
      </c>
      <c r="B26" s="392" t="s">
        <v>514</v>
      </c>
      <c r="C26" s="394" t="s">
        <v>145</v>
      </c>
      <c r="D26" s="380" t="s">
        <v>907</v>
      </c>
      <c r="E26" s="381" t="s">
        <v>453</v>
      </c>
      <c r="F26" s="394" t="s">
        <v>145</v>
      </c>
      <c r="G26" s="380" t="s">
        <v>908</v>
      </c>
      <c r="H26" s="395">
        <v>4200</v>
      </c>
      <c r="I26" s="345"/>
      <c r="J26" s="384">
        <v>0</v>
      </c>
      <c r="K26" s="385">
        <f t="shared" si="0"/>
        <v>4200</v>
      </c>
    </row>
    <row r="27" spans="1:11">
      <c r="A27" s="377">
        <v>24</v>
      </c>
      <c r="B27" s="392" t="s">
        <v>630</v>
      </c>
      <c r="C27" s="394" t="s">
        <v>145</v>
      </c>
      <c r="D27" s="380" t="s">
        <v>907</v>
      </c>
      <c r="E27" s="381" t="s">
        <v>453</v>
      </c>
      <c r="F27" s="394" t="s">
        <v>145</v>
      </c>
      <c r="G27" s="380" t="s">
        <v>908</v>
      </c>
      <c r="H27" s="395">
        <v>8250</v>
      </c>
      <c r="I27" s="345"/>
      <c r="J27" s="384">
        <v>0</v>
      </c>
      <c r="K27" s="385">
        <f t="shared" si="0"/>
        <v>8250</v>
      </c>
    </row>
    <row r="28" spans="1:11">
      <c r="A28" s="377">
        <v>25</v>
      </c>
      <c r="B28" s="392" t="s">
        <v>514</v>
      </c>
      <c r="C28" s="394" t="s">
        <v>145</v>
      </c>
      <c r="D28" s="380" t="s">
        <v>907</v>
      </c>
      <c r="E28" s="381" t="s">
        <v>453</v>
      </c>
      <c r="F28" s="394" t="s">
        <v>145</v>
      </c>
      <c r="G28" s="380" t="s">
        <v>908</v>
      </c>
      <c r="H28" s="395">
        <v>9240</v>
      </c>
      <c r="I28" s="345"/>
      <c r="J28" s="384">
        <v>0</v>
      </c>
      <c r="K28" s="385">
        <f t="shared" si="0"/>
        <v>9240</v>
      </c>
    </row>
    <row r="29" spans="1:11">
      <c r="A29" s="377">
        <v>26</v>
      </c>
      <c r="B29" s="392" t="s">
        <v>630</v>
      </c>
      <c r="C29" s="394" t="s">
        <v>145</v>
      </c>
      <c r="D29" s="380" t="s">
        <v>907</v>
      </c>
      <c r="E29" s="381" t="s">
        <v>453</v>
      </c>
      <c r="F29" s="394" t="s">
        <v>145</v>
      </c>
      <c r="G29" s="380" t="s">
        <v>908</v>
      </c>
      <c r="H29" s="395">
        <v>1800</v>
      </c>
      <c r="I29" s="345"/>
      <c r="J29" s="384">
        <v>0</v>
      </c>
      <c r="K29" s="385">
        <f t="shared" si="0"/>
        <v>1800</v>
      </c>
    </row>
    <row r="30" spans="1:11">
      <c r="A30" s="377">
        <v>27</v>
      </c>
      <c r="B30" s="392" t="s">
        <v>630</v>
      </c>
      <c r="C30" s="394" t="s">
        <v>145</v>
      </c>
      <c r="D30" s="380" t="s">
        <v>907</v>
      </c>
      <c r="E30" s="381" t="s">
        <v>453</v>
      </c>
      <c r="F30" s="394" t="s">
        <v>145</v>
      </c>
      <c r="G30" s="380" t="s">
        <v>908</v>
      </c>
      <c r="H30" s="395">
        <v>3000</v>
      </c>
      <c r="I30" s="345"/>
      <c r="J30" s="384">
        <v>0</v>
      </c>
      <c r="K30" s="385">
        <f t="shared" si="0"/>
        <v>3000</v>
      </c>
    </row>
    <row r="31" spans="1:11">
      <c r="A31" s="377">
        <v>28</v>
      </c>
      <c r="B31" s="392" t="s">
        <v>514</v>
      </c>
      <c r="C31" s="394" t="s">
        <v>145</v>
      </c>
      <c r="D31" s="380" t="s">
        <v>907</v>
      </c>
      <c r="E31" s="381" t="s">
        <v>453</v>
      </c>
      <c r="F31" s="394" t="s">
        <v>145</v>
      </c>
      <c r="G31" s="380" t="s">
        <v>908</v>
      </c>
      <c r="H31" s="395">
        <v>4200</v>
      </c>
      <c r="I31" s="345"/>
      <c r="J31" s="384">
        <v>0</v>
      </c>
      <c r="K31" s="385">
        <f t="shared" si="0"/>
        <v>4200</v>
      </c>
    </row>
    <row r="32" spans="1:11">
      <c r="A32" s="377">
        <v>29</v>
      </c>
      <c r="B32" s="392" t="s">
        <v>630</v>
      </c>
      <c r="C32" s="394" t="s">
        <v>145</v>
      </c>
      <c r="D32" s="380" t="s">
        <v>907</v>
      </c>
      <c r="E32" s="381" t="s">
        <v>453</v>
      </c>
      <c r="F32" s="394" t="s">
        <v>145</v>
      </c>
      <c r="G32" s="380" t="s">
        <v>908</v>
      </c>
      <c r="H32" s="395">
        <v>8250</v>
      </c>
      <c r="I32" s="345"/>
      <c r="J32" s="384">
        <v>0</v>
      </c>
      <c r="K32" s="385">
        <f t="shared" si="0"/>
        <v>8250</v>
      </c>
    </row>
    <row r="33" spans="1:11">
      <c r="A33" s="377">
        <v>30</v>
      </c>
      <c r="B33" s="392" t="s">
        <v>514</v>
      </c>
      <c r="C33" s="394" t="s">
        <v>145</v>
      </c>
      <c r="D33" s="380" t="s">
        <v>907</v>
      </c>
      <c r="E33" s="381" t="s">
        <v>453</v>
      </c>
      <c r="F33" s="394" t="s">
        <v>145</v>
      </c>
      <c r="G33" s="380" t="s">
        <v>908</v>
      </c>
      <c r="H33" s="395">
        <v>9240</v>
      </c>
      <c r="I33" s="345"/>
      <c r="J33" s="384">
        <v>0</v>
      </c>
      <c r="K33" s="385">
        <f t="shared" si="0"/>
        <v>9240</v>
      </c>
    </row>
    <row r="34" spans="1:11">
      <c r="A34" s="377">
        <v>31</v>
      </c>
      <c r="B34" s="392" t="s">
        <v>630</v>
      </c>
      <c r="C34" s="394" t="s">
        <v>145</v>
      </c>
      <c r="D34" s="380" t="s">
        <v>907</v>
      </c>
      <c r="E34" s="381" t="s">
        <v>453</v>
      </c>
      <c r="F34" s="394" t="s">
        <v>145</v>
      </c>
      <c r="G34" s="380" t="s">
        <v>908</v>
      </c>
      <c r="H34" s="395">
        <v>3000</v>
      </c>
      <c r="I34" s="345"/>
      <c r="J34" s="384">
        <v>0</v>
      </c>
      <c r="K34" s="385">
        <f t="shared" si="0"/>
        <v>3000</v>
      </c>
    </row>
    <row r="35" spans="1:11">
      <c r="A35" s="377">
        <v>32</v>
      </c>
      <c r="B35" s="392" t="s">
        <v>514</v>
      </c>
      <c r="C35" s="394" t="s">
        <v>145</v>
      </c>
      <c r="D35" s="380" t="s">
        <v>907</v>
      </c>
      <c r="E35" s="381" t="s">
        <v>453</v>
      </c>
      <c r="F35" s="394" t="s">
        <v>145</v>
      </c>
      <c r="G35" s="380" t="s">
        <v>908</v>
      </c>
      <c r="H35" s="395">
        <v>3600</v>
      </c>
      <c r="I35" s="345"/>
      <c r="J35" s="384">
        <v>0</v>
      </c>
      <c r="K35" s="385">
        <f t="shared" si="0"/>
        <v>3600</v>
      </c>
    </row>
    <row r="36" spans="1:11">
      <c r="A36" s="377">
        <v>33</v>
      </c>
      <c r="B36" s="392" t="s">
        <v>630</v>
      </c>
      <c r="C36" s="394" t="s">
        <v>145</v>
      </c>
      <c r="D36" s="380" t="s">
        <v>907</v>
      </c>
      <c r="E36" s="381" t="s">
        <v>453</v>
      </c>
      <c r="F36" s="394" t="s">
        <v>145</v>
      </c>
      <c r="G36" s="380" t="s">
        <v>908</v>
      </c>
      <c r="H36" s="395">
        <v>8250</v>
      </c>
      <c r="I36" s="345"/>
      <c r="J36" s="384">
        <v>0</v>
      </c>
      <c r="K36" s="385">
        <f t="shared" si="0"/>
        <v>8250</v>
      </c>
    </row>
    <row r="37" spans="1:11">
      <c r="A37" s="377">
        <v>34</v>
      </c>
      <c r="B37" s="392" t="s">
        <v>514</v>
      </c>
      <c r="C37" s="394" t="s">
        <v>145</v>
      </c>
      <c r="D37" s="380" t="s">
        <v>907</v>
      </c>
      <c r="E37" s="381" t="s">
        <v>453</v>
      </c>
      <c r="F37" s="394" t="s">
        <v>145</v>
      </c>
      <c r="G37" s="380" t="s">
        <v>908</v>
      </c>
      <c r="H37" s="395">
        <v>9240</v>
      </c>
      <c r="I37" s="345"/>
      <c r="J37" s="384">
        <v>0</v>
      </c>
      <c r="K37" s="385">
        <f t="shared" si="0"/>
        <v>9240</v>
      </c>
    </row>
    <row r="38" spans="1:11">
      <c r="A38" s="377">
        <v>35</v>
      </c>
      <c r="B38" s="392" t="s">
        <v>514</v>
      </c>
      <c r="C38" s="394" t="s">
        <v>145</v>
      </c>
      <c r="D38" s="380" t="s">
        <v>907</v>
      </c>
      <c r="E38" s="381" t="s">
        <v>453</v>
      </c>
      <c r="F38" s="394" t="s">
        <v>145</v>
      </c>
      <c r="G38" s="380" t="s">
        <v>908</v>
      </c>
      <c r="H38" s="395">
        <v>9240</v>
      </c>
      <c r="I38" s="345"/>
      <c r="J38" s="384">
        <v>0</v>
      </c>
      <c r="K38" s="385">
        <f t="shared" si="0"/>
        <v>9240</v>
      </c>
    </row>
    <row r="39" spans="1:11">
      <c r="A39" s="377">
        <v>36</v>
      </c>
      <c r="B39" s="392" t="s">
        <v>630</v>
      </c>
      <c r="C39" s="394" t="s">
        <v>145</v>
      </c>
      <c r="D39" s="380" t="s">
        <v>907</v>
      </c>
      <c r="E39" s="381" t="s">
        <v>453</v>
      </c>
      <c r="F39" s="394" t="s">
        <v>145</v>
      </c>
      <c r="G39" s="380" t="s">
        <v>908</v>
      </c>
      <c r="H39" s="395">
        <v>3000</v>
      </c>
      <c r="I39" s="345"/>
      <c r="J39" s="384">
        <v>0</v>
      </c>
      <c r="K39" s="385">
        <f t="shared" si="0"/>
        <v>3000</v>
      </c>
    </row>
    <row r="40" spans="1:11">
      <c r="A40" s="377">
        <v>37</v>
      </c>
      <c r="B40" s="392" t="s">
        <v>514</v>
      </c>
      <c r="C40" s="394" t="s">
        <v>145</v>
      </c>
      <c r="D40" s="380" t="s">
        <v>907</v>
      </c>
      <c r="E40" s="381" t="s">
        <v>453</v>
      </c>
      <c r="F40" s="394" t="s">
        <v>145</v>
      </c>
      <c r="G40" s="380" t="s">
        <v>908</v>
      </c>
      <c r="H40" s="395">
        <v>4200</v>
      </c>
      <c r="I40" s="345"/>
      <c r="J40" s="384">
        <v>0</v>
      </c>
      <c r="K40" s="385">
        <f t="shared" si="0"/>
        <v>4200</v>
      </c>
    </row>
    <row r="41" spans="1:11">
      <c r="A41" s="377">
        <v>38</v>
      </c>
      <c r="B41" s="392" t="s">
        <v>909</v>
      </c>
      <c r="C41" s="394" t="s">
        <v>145</v>
      </c>
      <c r="D41" s="380" t="s">
        <v>907</v>
      </c>
      <c r="E41" s="381" t="s">
        <v>453</v>
      </c>
      <c r="F41" s="394" t="s">
        <v>145</v>
      </c>
      <c r="G41" s="380" t="s">
        <v>910</v>
      </c>
      <c r="H41" s="395">
        <v>8424</v>
      </c>
      <c r="I41" s="345"/>
      <c r="J41" s="384">
        <v>0</v>
      </c>
      <c r="K41" s="385">
        <f t="shared" si="0"/>
        <v>8424</v>
      </c>
    </row>
    <row r="42" spans="1:11">
      <c r="A42" s="377">
        <v>39</v>
      </c>
      <c r="B42" s="392" t="s">
        <v>909</v>
      </c>
      <c r="C42" s="394" t="s">
        <v>145</v>
      </c>
      <c r="D42" s="380" t="s">
        <v>907</v>
      </c>
      <c r="E42" s="381" t="s">
        <v>453</v>
      </c>
      <c r="F42" s="394" t="s">
        <v>145</v>
      </c>
      <c r="G42" s="380" t="s">
        <v>910</v>
      </c>
      <c r="H42" s="395">
        <v>2280</v>
      </c>
      <c r="I42" s="345"/>
      <c r="J42" s="384">
        <v>0</v>
      </c>
      <c r="K42" s="385">
        <f t="shared" si="0"/>
        <v>2280</v>
      </c>
    </row>
    <row r="43" spans="1:11">
      <c r="A43" s="377">
        <v>40</v>
      </c>
      <c r="B43" s="392" t="s">
        <v>909</v>
      </c>
      <c r="C43" s="394" t="s">
        <v>145</v>
      </c>
      <c r="D43" s="380" t="s">
        <v>907</v>
      </c>
      <c r="E43" s="381" t="s">
        <v>453</v>
      </c>
      <c r="F43" s="394" t="s">
        <v>145</v>
      </c>
      <c r="G43" s="380" t="s">
        <v>911</v>
      </c>
      <c r="H43" s="395">
        <v>1324</v>
      </c>
      <c r="I43" s="345"/>
      <c r="J43" s="384">
        <v>0</v>
      </c>
      <c r="K43" s="385">
        <f t="shared" si="0"/>
        <v>1324</v>
      </c>
    </row>
    <row r="44" spans="1:11">
      <c r="A44" s="377">
        <v>41</v>
      </c>
      <c r="B44" s="345" t="s">
        <v>909</v>
      </c>
      <c r="C44" s="396" t="s">
        <v>145</v>
      </c>
      <c r="D44" s="380" t="s">
        <v>907</v>
      </c>
      <c r="E44" s="381" t="s">
        <v>453</v>
      </c>
      <c r="F44" s="396" t="s">
        <v>145</v>
      </c>
      <c r="G44" s="380" t="s">
        <v>912</v>
      </c>
      <c r="H44" s="395">
        <v>2280</v>
      </c>
      <c r="I44" s="345"/>
      <c r="J44" s="384">
        <v>0</v>
      </c>
      <c r="K44" s="385">
        <f t="shared" si="0"/>
        <v>2280</v>
      </c>
    </row>
    <row r="45" spans="1:11">
      <c r="A45" s="377">
        <v>42</v>
      </c>
      <c r="B45" s="345" t="s">
        <v>909</v>
      </c>
      <c r="C45" s="396" t="s">
        <v>145</v>
      </c>
      <c r="D45" s="380" t="s">
        <v>907</v>
      </c>
      <c r="E45" s="381" t="s">
        <v>453</v>
      </c>
      <c r="F45" s="396" t="s">
        <v>145</v>
      </c>
      <c r="G45" s="380" t="s">
        <v>912</v>
      </c>
      <c r="H45" s="395">
        <v>7726</v>
      </c>
      <c r="I45" s="345"/>
      <c r="J45" s="384">
        <v>0</v>
      </c>
      <c r="K45" s="385">
        <f t="shared" si="0"/>
        <v>7726</v>
      </c>
    </row>
    <row r="46" spans="1:11">
      <c r="A46" s="377">
        <v>43</v>
      </c>
      <c r="B46" s="345" t="s">
        <v>909</v>
      </c>
      <c r="C46" s="396" t="s">
        <v>145</v>
      </c>
      <c r="D46" s="380" t="s">
        <v>907</v>
      </c>
      <c r="E46" s="381" t="s">
        <v>453</v>
      </c>
      <c r="F46" s="396" t="s">
        <v>145</v>
      </c>
      <c r="G46" s="380" t="s">
        <v>913</v>
      </c>
      <c r="H46" s="347">
        <v>286</v>
      </c>
      <c r="I46" s="345"/>
      <c r="J46" s="384">
        <v>0</v>
      </c>
      <c r="K46" s="385">
        <f t="shared" si="0"/>
        <v>286</v>
      </c>
    </row>
    <row r="47" spans="1:11">
      <c r="A47" s="377">
        <v>44</v>
      </c>
      <c r="B47" s="345" t="s">
        <v>909</v>
      </c>
      <c r="C47" s="396" t="s">
        <v>145</v>
      </c>
      <c r="D47" s="380" t="s">
        <v>907</v>
      </c>
      <c r="E47" s="381" t="s">
        <v>453</v>
      </c>
      <c r="F47" s="396" t="s">
        <v>145</v>
      </c>
      <c r="G47" s="380" t="s">
        <v>913</v>
      </c>
      <c r="H47" s="395">
        <v>2280</v>
      </c>
      <c r="I47" s="345"/>
      <c r="J47" s="384">
        <v>0</v>
      </c>
      <c r="K47" s="385">
        <f t="shared" si="0"/>
        <v>2280</v>
      </c>
    </row>
    <row r="48" spans="1:11">
      <c r="A48" s="377">
        <v>45</v>
      </c>
      <c r="B48" s="345" t="s">
        <v>909</v>
      </c>
      <c r="C48" s="396" t="s">
        <v>145</v>
      </c>
      <c r="D48" s="380" t="s">
        <v>907</v>
      </c>
      <c r="E48" s="381" t="s">
        <v>453</v>
      </c>
      <c r="F48" s="396" t="s">
        <v>145</v>
      </c>
      <c r="G48" s="380" t="s">
        <v>913</v>
      </c>
      <c r="H48" s="395">
        <v>7726</v>
      </c>
      <c r="I48" s="345"/>
      <c r="J48" s="384">
        <v>0</v>
      </c>
      <c r="K48" s="385">
        <f t="shared" si="0"/>
        <v>7726</v>
      </c>
    </row>
    <row r="49" spans="1:11">
      <c r="A49" s="377">
        <v>46</v>
      </c>
      <c r="B49" s="345" t="s">
        <v>909</v>
      </c>
      <c r="C49" s="396" t="s">
        <v>145</v>
      </c>
      <c r="D49" s="380" t="s">
        <v>907</v>
      </c>
      <c r="E49" s="381" t="s">
        <v>453</v>
      </c>
      <c r="F49" s="396" t="s">
        <v>145</v>
      </c>
      <c r="G49" s="380" t="s">
        <v>914</v>
      </c>
      <c r="H49" s="395">
        <v>1452</v>
      </c>
      <c r="I49" s="345"/>
      <c r="J49" s="384">
        <v>0</v>
      </c>
      <c r="K49" s="385">
        <f t="shared" si="0"/>
        <v>1452</v>
      </c>
    </row>
    <row r="50" spans="1:11">
      <c r="A50" s="377">
        <v>47</v>
      </c>
      <c r="B50" s="345" t="s">
        <v>909</v>
      </c>
      <c r="C50" s="396" t="s">
        <v>145</v>
      </c>
      <c r="D50" s="380" t="s">
        <v>907</v>
      </c>
      <c r="E50" s="381" t="s">
        <v>453</v>
      </c>
      <c r="F50" s="396" t="s">
        <v>145</v>
      </c>
      <c r="G50" s="380" t="s">
        <v>914</v>
      </c>
      <c r="H50" s="395">
        <v>7726</v>
      </c>
      <c r="I50" s="345"/>
      <c r="J50" s="384">
        <v>0</v>
      </c>
      <c r="K50" s="385">
        <f t="shared" si="0"/>
        <v>7726</v>
      </c>
    </row>
    <row r="51" spans="1:11">
      <c r="A51" s="377">
        <v>48</v>
      </c>
      <c r="B51" s="345" t="s">
        <v>909</v>
      </c>
      <c r="C51" s="396" t="s">
        <v>145</v>
      </c>
      <c r="D51" s="380" t="s">
        <v>907</v>
      </c>
      <c r="E51" s="381" t="s">
        <v>453</v>
      </c>
      <c r="F51" s="396" t="s">
        <v>145</v>
      </c>
      <c r="G51" s="380" t="s">
        <v>915</v>
      </c>
      <c r="H51" s="395">
        <v>7726</v>
      </c>
      <c r="I51" s="345"/>
      <c r="J51" s="384">
        <v>0</v>
      </c>
      <c r="K51" s="385">
        <f t="shared" si="0"/>
        <v>7726</v>
      </c>
    </row>
    <row r="52" spans="1:11">
      <c r="A52" s="377">
        <v>49</v>
      </c>
      <c r="B52" s="345" t="s">
        <v>909</v>
      </c>
      <c r="C52" s="396" t="s">
        <v>145</v>
      </c>
      <c r="D52" s="380" t="s">
        <v>907</v>
      </c>
      <c r="E52" s="381" t="s">
        <v>453</v>
      </c>
      <c r="F52" s="396" t="s">
        <v>145</v>
      </c>
      <c r="G52" s="380" t="s">
        <v>915</v>
      </c>
      <c r="H52" s="395">
        <v>2842</v>
      </c>
      <c r="I52" s="345"/>
      <c r="J52" s="384">
        <v>0</v>
      </c>
      <c r="K52" s="385">
        <f t="shared" si="0"/>
        <v>2842</v>
      </c>
    </row>
    <row r="53" spans="1:11">
      <c r="A53" s="377">
        <v>50</v>
      </c>
      <c r="B53" s="345" t="s">
        <v>909</v>
      </c>
      <c r="C53" s="396" t="s">
        <v>145</v>
      </c>
      <c r="D53" s="380" t="s">
        <v>907</v>
      </c>
      <c r="E53" s="381" t="s">
        <v>453</v>
      </c>
      <c r="F53" s="396" t="s">
        <v>145</v>
      </c>
      <c r="G53" s="380" t="s">
        <v>915</v>
      </c>
      <c r="H53" s="395">
        <v>2842</v>
      </c>
      <c r="I53" s="345"/>
      <c r="J53" s="384">
        <v>0</v>
      </c>
      <c r="K53" s="385">
        <f t="shared" si="0"/>
        <v>2842</v>
      </c>
    </row>
    <row r="54" spans="1:11">
      <c r="A54" s="377">
        <v>51</v>
      </c>
      <c r="B54" s="345" t="s">
        <v>909</v>
      </c>
      <c r="C54" s="396" t="s">
        <v>145</v>
      </c>
      <c r="D54" s="380" t="s">
        <v>907</v>
      </c>
      <c r="E54" s="381" t="s">
        <v>453</v>
      </c>
      <c r="F54" s="396" t="s">
        <v>145</v>
      </c>
      <c r="G54" s="380" t="s">
        <v>915</v>
      </c>
      <c r="H54" s="395">
        <v>2842</v>
      </c>
      <c r="I54" s="345"/>
      <c r="J54" s="384">
        <v>0</v>
      </c>
      <c r="K54" s="385">
        <f t="shared" si="0"/>
        <v>2842</v>
      </c>
    </row>
    <row r="55" spans="1:11">
      <c r="A55" s="377">
        <v>52</v>
      </c>
      <c r="B55" s="392" t="s">
        <v>909</v>
      </c>
      <c r="C55" s="396" t="s">
        <v>145</v>
      </c>
      <c r="D55" s="380" t="s">
        <v>907</v>
      </c>
      <c r="E55" s="381" t="s">
        <v>453</v>
      </c>
      <c r="F55" s="396" t="s">
        <v>145</v>
      </c>
      <c r="G55" s="380" t="s">
        <v>915</v>
      </c>
      <c r="H55" s="395">
        <v>5666</v>
      </c>
      <c r="I55" s="345"/>
      <c r="J55" s="384">
        <v>0</v>
      </c>
      <c r="K55" s="385">
        <f t="shared" si="0"/>
        <v>5666</v>
      </c>
    </row>
    <row r="56" spans="1:11">
      <c r="A56" s="377">
        <v>53</v>
      </c>
      <c r="B56" s="392" t="s">
        <v>909</v>
      </c>
      <c r="C56" s="396" t="s">
        <v>145</v>
      </c>
      <c r="D56" s="380" t="s">
        <v>907</v>
      </c>
      <c r="E56" s="381" t="s">
        <v>453</v>
      </c>
      <c r="F56" s="396" t="s">
        <v>145</v>
      </c>
      <c r="G56" s="380" t="s">
        <v>916</v>
      </c>
      <c r="H56" s="395">
        <v>1824</v>
      </c>
      <c r="I56" s="345"/>
      <c r="J56" s="384">
        <v>0</v>
      </c>
      <c r="K56" s="385">
        <f t="shared" si="0"/>
        <v>1824</v>
      </c>
    </row>
    <row r="57" spans="1:11" ht="30">
      <c r="A57" s="377">
        <v>54</v>
      </c>
      <c r="B57" s="397" t="s">
        <v>917</v>
      </c>
      <c r="C57" s="396" t="s">
        <v>404</v>
      </c>
      <c r="D57" s="380" t="s">
        <v>884</v>
      </c>
      <c r="E57" s="377"/>
      <c r="F57" s="396" t="s">
        <v>404</v>
      </c>
      <c r="G57" s="398" t="s">
        <v>918</v>
      </c>
      <c r="H57" s="395">
        <v>0</v>
      </c>
      <c r="I57" s="345">
        <v>0</v>
      </c>
      <c r="J57" s="384">
        <v>195000</v>
      </c>
      <c r="K57" s="385">
        <f>H57-I57+J57</f>
        <v>195000</v>
      </c>
    </row>
    <row r="58" spans="1:11">
      <c r="A58" s="377">
        <v>55</v>
      </c>
      <c r="B58" s="397" t="s">
        <v>919</v>
      </c>
      <c r="C58" s="399" t="s">
        <v>404</v>
      </c>
      <c r="D58" s="400" t="s">
        <v>920</v>
      </c>
      <c r="E58" s="401"/>
      <c r="F58" s="399" t="s">
        <v>404</v>
      </c>
      <c r="G58" s="400" t="s">
        <v>921</v>
      </c>
      <c r="H58" s="395">
        <v>0</v>
      </c>
      <c r="I58" s="345">
        <v>0</v>
      </c>
      <c r="J58" s="402">
        <v>255500</v>
      </c>
      <c r="K58" s="385">
        <f t="shared" ref="K58:K68" si="1">H58-I58+J58</f>
        <v>255500</v>
      </c>
    </row>
    <row r="59" spans="1:11" ht="30">
      <c r="A59" s="377">
        <v>56</v>
      </c>
      <c r="B59" s="397" t="s">
        <v>224</v>
      </c>
      <c r="C59" s="399" t="s">
        <v>404</v>
      </c>
      <c r="D59" s="398" t="s">
        <v>884</v>
      </c>
      <c r="E59" s="401"/>
      <c r="F59" s="399" t="s">
        <v>404</v>
      </c>
      <c r="G59" s="398" t="s">
        <v>922</v>
      </c>
      <c r="H59" s="395">
        <v>0</v>
      </c>
      <c r="I59" s="345">
        <v>0</v>
      </c>
      <c r="J59" s="402">
        <v>500000</v>
      </c>
      <c r="K59" s="385">
        <f t="shared" si="1"/>
        <v>500000</v>
      </c>
    </row>
    <row r="60" spans="1:11">
      <c r="A60" s="377">
        <v>57</v>
      </c>
      <c r="B60" s="397" t="s">
        <v>923</v>
      </c>
      <c r="C60" s="399" t="s">
        <v>404</v>
      </c>
      <c r="D60" s="403" t="s">
        <v>924</v>
      </c>
      <c r="E60" s="401" t="s">
        <v>453</v>
      </c>
      <c r="F60" s="399" t="s">
        <v>404</v>
      </c>
      <c r="G60" s="403" t="s">
        <v>925</v>
      </c>
      <c r="H60" s="395">
        <v>0</v>
      </c>
      <c r="I60" s="345">
        <v>0</v>
      </c>
      <c r="J60" s="402">
        <v>8000000</v>
      </c>
      <c r="K60" s="385">
        <f t="shared" si="1"/>
        <v>8000000</v>
      </c>
    </row>
    <row r="61" spans="1:11">
      <c r="A61" s="377">
        <v>58</v>
      </c>
      <c r="B61" s="397" t="s">
        <v>926</v>
      </c>
      <c r="C61" s="399" t="s">
        <v>404</v>
      </c>
      <c r="D61" s="403" t="s">
        <v>924</v>
      </c>
      <c r="E61" s="401" t="s">
        <v>453</v>
      </c>
      <c r="F61" s="399" t="s">
        <v>404</v>
      </c>
      <c r="G61" s="403" t="s">
        <v>925</v>
      </c>
      <c r="H61" s="395">
        <v>0</v>
      </c>
      <c r="I61" s="345">
        <v>0</v>
      </c>
      <c r="J61" s="402">
        <v>44000000</v>
      </c>
      <c r="K61" s="385">
        <f t="shared" si="1"/>
        <v>44000000</v>
      </c>
    </row>
    <row r="62" spans="1:11" ht="45">
      <c r="A62" s="377">
        <v>59</v>
      </c>
      <c r="B62" s="397" t="s">
        <v>927</v>
      </c>
      <c r="C62" s="399" t="s">
        <v>404</v>
      </c>
      <c r="D62" s="398" t="s">
        <v>928</v>
      </c>
      <c r="E62" s="401"/>
      <c r="F62" s="399" t="s">
        <v>404</v>
      </c>
      <c r="G62" s="400" t="s">
        <v>929</v>
      </c>
      <c r="H62" s="404">
        <v>0</v>
      </c>
      <c r="I62" s="345">
        <v>0</v>
      </c>
      <c r="J62" s="402">
        <v>974400</v>
      </c>
      <c r="K62" s="385">
        <f t="shared" si="1"/>
        <v>974400</v>
      </c>
    </row>
    <row r="63" spans="1:11" ht="45">
      <c r="A63" s="377">
        <v>60</v>
      </c>
      <c r="B63" s="397" t="s">
        <v>930</v>
      </c>
      <c r="C63" s="405" t="s">
        <v>404</v>
      </c>
      <c r="D63" s="400" t="s">
        <v>931</v>
      </c>
      <c r="E63" s="401"/>
      <c r="F63" s="405" t="s">
        <v>404</v>
      </c>
      <c r="G63" s="400" t="s">
        <v>932</v>
      </c>
      <c r="H63" s="404">
        <v>0</v>
      </c>
      <c r="I63" s="345">
        <v>0</v>
      </c>
      <c r="J63" s="402">
        <v>168000</v>
      </c>
      <c r="K63" s="385">
        <f t="shared" si="1"/>
        <v>168000</v>
      </c>
    </row>
    <row r="64" spans="1:11" ht="45">
      <c r="A64" s="377">
        <v>61</v>
      </c>
      <c r="B64" s="397" t="s">
        <v>933</v>
      </c>
      <c r="C64" s="406" t="s">
        <v>404</v>
      </c>
      <c r="D64" s="400" t="s">
        <v>934</v>
      </c>
      <c r="E64" s="407"/>
      <c r="F64" s="406" t="s">
        <v>404</v>
      </c>
      <c r="G64" s="400" t="s">
        <v>935</v>
      </c>
      <c r="H64" s="404">
        <v>0</v>
      </c>
      <c r="I64" s="345">
        <v>0</v>
      </c>
      <c r="J64" s="408">
        <v>795794</v>
      </c>
      <c r="K64" s="385">
        <f t="shared" si="1"/>
        <v>795794</v>
      </c>
    </row>
    <row r="65" spans="1:12" ht="30">
      <c r="A65" s="377">
        <v>62</v>
      </c>
      <c r="B65" s="397" t="s">
        <v>936</v>
      </c>
      <c r="C65" s="405" t="s">
        <v>937</v>
      </c>
      <c r="D65" s="400" t="s">
        <v>934</v>
      </c>
      <c r="E65" s="407"/>
      <c r="F65" s="405" t="s">
        <v>937</v>
      </c>
      <c r="G65" s="409" t="s">
        <v>938</v>
      </c>
      <c r="H65" s="404">
        <v>0</v>
      </c>
      <c r="I65" s="345">
        <v>0</v>
      </c>
      <c r="J65" s="408">
        <v>999800</v>
      </c>
      <c r="K65" s="385">
        <f t="shared" si="1"/>
        <v>999800</v>
      </c>
    </row>
    <row r="66" spans="1:12" ht="30">
      <c r="A66" s="377">
        <v>63</v>
      </c>
      <c r="B66" s="410" t="s">
        <v>939</v>
      </c>
      <c r="C66" s="399" t="s">
        <v>376</v>
      </c>
      <c r="D66" s="411" t="s">
        <v>874</v>
      </c>
      <c r="E66" s="412"/>
      <c r="F66" s="399" t="s">
        <v>376</v>
      </c>
      <c r="G66" s="411" t="s">
        <v>940</v>
      </c>
      <c r="H66" s="404">
        <v>0</v>
      </c>
      <c r="I66" s="345">
        <v>0</v>
      </c>
      <c r="J66" s="393">
        <v>920500</v>
      </c>
      <c r="K66" s="385">
        <f t="shared" si="1"/>
        <v>920500</v>
      </c>
    </row>
    <row r="67" spans="1:12" ht="30">
      <c r="A67" s="377">
        <v>64</v>
      </c>
      <c r="B67" s="410" t="s">
        <v>941</v>
      </c>
      <c r="C67" s="399" t="s">
        <v>376</v>
      </c>
      <c r="D67" s="411" t="s">
        <v>931</v>
      </c>
      <c r="E67" s="412"/>
      <c r="F67" s="399" t="s">
        <v>376</v>
      </c>
      <c r="G67" s="411" t="s">
        <v>942</v>
      </c>
      <c r="H67" s="404">
        <v>0</v>
      </c>
      <c r="I67" s="345">
        <v>0</v>
      </c>
      <c r="J67" s="413">
        <v>252000</v>
      </c>
      <c r="K67" s="385">
        <f t="shared" si="1"/>
        <v>252000</v>
      </c>
      <c r="L67" s="366" t="s">
        <v>971</v>
      </c>
    </row>
    <row r="68" spans="1:12" ht="30">
      <c r="A68" s="377">
        <v>65</v>
      </c>
      <c r="B68" s="410" t="s">
        <v>943</v>
      </c>
      <c r="C68" s="399" t="s">
        <v>376</v>
      </c>
      <c r="D68" s="411" t="s">
        <v>944</v>
      </c>
      <c r="E68" s="412"/>
      <c r="F68" s="399" t="s">
        <v>376</v>
      </c>
      <c r="G68" s="411" t="s">
        <v>945</v>
      </c>
      <c r="H68" s="404">
        <v>0</v>
      </c>
      <c r="I68" s="345">
        <v>0</v>
      </c>
      <c r="J68" s="413">
        <v>369400</v>
      </c>
      <c r="K68" s="385">
        <f t="shared" si="1"/>
        <v>369400</v>
      </c>
      <c r="L68" s="366" t="s">
        <v>971</v>
      </c>
    </row>
    <row r="69" spans="1:12" ht="30">
      <c r="A69" s="377">
        <v>66</v>
      </c>
      <c r="B69" s="414" t="s">
        <v>946</v>
      </c>
      <c r="C69" s="415" t="s">
        <v>404</v>
      </c>
      <c r="D69" s="380" t="s">
        <v>947</v>
      </c>
      <c r="E69" s="408"/>
      <c r="F69" s="396" t="s">
        <v>404</v>
      </c>
      <c r="G69" s="416" t="s">
        <v>948</v>
      </c>
      <c r="H69" s="395">
        <v>0</v>
      </c>
      <c r="I69" s="345">
        <v>0</v>
      </c>
      <c r="J69" s="384">
        <v>812000</v>
      </c>
      <c r="K69" s="385">
        <f t="shared" si="0"/>
        <v>812000</v>
      </c>
    </row>
    <row r="70" spans="1:12" ht="45">
      <c r="A70" s="377">
        <v>67</v>
      </c>
      <c r="B70" s="414" t="s">
        <v>949</v>
      </c>
      <c r="C70" s="415" t="s">
        <v>404</v>
      </c>
      <c r="D70" s="380" t="s">
        <v>879</v>
      </c>
      <c r="E70" s="401"/>
      <c r="F70" s="415" t="s">
        <v>404</v>
      </c>
      <c r="G70" s="416" t="s">
        <v>3171</v>
      </c>
      <c r="H70" s="395">
        <v>0</v>
      </c>
      <c r="I70" s="345">
        <v>0</v>
      </c>
      <c r="J70" s="408">
        <v>450000</v>
      </c>
      <c r="K70" s="385">
        <f t="shared" si="0"/>
        <v>450000</v>
      </c>
    </row>
    <row r="71" spans="1:12" ht="30">
      <c r="A71" s="377">
        <v>68</v>
      </c>
      <c r="B71" s="380" t="s">
        <v>939</v>
      </c>
      <c r="C71" s="417" t="s">
        <v>376</v>
      </c>
      <c r="D71" s="380" t="s">
        <v>905</v>
      </c>
      <c r="E71" s="401"/>
      <c r="F71" s="417" t="s">
        <v>376</v>
      </c>
      <c r="G71" s="380" t="s">
        <v>950</v>
      </c>
      <c r="H71" s="395">
        <v>0</v>
      </c>
      <c r="I71" s="345">
        <v>0</v>
      </c>
      <c r="J71" s="413">
        <v>443100</v>
      </c>
      <c r="K71" s="385">
        <f t="shared" si="0"/>
        <v>443100</v>
      </c>
      <c r="L71" s="366" t="s">
        <v>971</v>
      </c>
    </row>
    <row r="72" spans="1:12" ht="45">
      <c r="A72" s="377">
        <v>69</v>
      </c>
      <c r="B72" s="380" t="s">
        <v>951</v>
      </c>
      <c r="C72" s="417" t="s">
        <v>376</v>
      </c>
      <c r="D72" s="380" t="s">
        <v>879</v>
      </c>
      <c r="E72" s="401"/>
      <c r="F72" s="417" t="s">
        <v>376</v>
      </c>
      <c r="G72" s="380" t="s">
        <v>3172</v>
      </c>
      <c r="H72" s="395">
        <v>0</v>
      </c>
      <c r="I72" s="345">
        <v>0</v>
      </c>
      <c r="J72" s="413">
        <v>384000</v>
      </c>
      <c r="K72" s="385">
        <f t="shared" si="0"/>
        <v>384000</v>
      </c>
      <c r="L72" s="366" t="s">
        <v>971</v>
      </c>
    </row>
    <row r="73" spans="1:12" ht="45">
      <c r="A73" s="377">
        <v>70</v>
      </c>
      <c r="B73" s="380" t="s">
        <v>952</v>
      </c>
      <c r="C73" s="417" t="s">
        <v>376</v>
      </c>
      <c r="D73" s="380" t="s">
        <v>879</v>
      </c>
      <c r="E73" s="401"/>
      <c r="F73" s="417" t="s">
        <v>376</v>
      </c>
      <c r="G73" s="380" t="s">
        <v>953</v>
      </c>
      <c r="H73" s="395">
        <v>0</v>
      </c>
      <c r="I73" s="345">
        <v>0</v>
      </c>
      <c r="J73" s="413">
        <v>60000</v>
      </c>
      <c r="K73" s="385">
        <f t="shared" si="0"/>
        <v>60000</v>
      </c>
      <c r="L73" s="366" t="s">
        <v>971</v>
      </c>
    </row>
    <row r="74" spans="1:12" ht="30">
      <c r="A74" s="377">
        <v>71</v>
      </c>
      <c r="B74" s="380" t="s">
        <v>125</v>
      </c>
      <c r="C74" s="417" t="s">
        <v>376</v>
      </c>
      <c r="D74" s="380" t="s">
        <v>879</v>
      </c>
      <c r="E74" s="401"/>
      <c r="F74" s="417" t="s">
        <v>376</v>
      </c>
      <c r="G74" s="380" t="s">
        <v>954</v>
      </c>
      <c r="H74" s="395">
        <v>0</v>
      </c>
      <c r="I74" s="345">
        <v>0</v>
      </c>
      <c r="J74" s="393">
        <v>285000</v>
      </c>
      <c r="K74" s="385">
        <f t="shared" si="0"/>
        <v>285000</v>
      </c>
    </row>
    <row r="75" spans="1:12" ht="45">
      <c r="A75" s="377">
        <v>72</v>
      </c>
      <c r="B75" s="418" t="s">
        <v>3173</v>
      </c>
      <c r="C75" s="419" t="s">
        <v>2401</v>
      </c>
      <c r="D75" s="420" t="s">
        <v>396</v>
      </c>
      <c r="E75" s="421">
        <v>70613</v>
      </c>
      <c r="F75" s="419" t="s">
        <v>2401</v>
      </c>
      <c r="G75" s="422" t="s">
        <v>3174</v>
      </c>
      <c r="H75" s="423">
        <v>0</v>
      </c>
      <c r="I75" s="392">
        <v>0</v>
      </c>
      <c r="J75" s="424">
        <v>120000</v>
      </c>
      <c r="K75" s="385">
        <f t="shared" si="0"/>
        <v>120000</v>
      </c>
    </row>
    <row r="76" spans="1:12" ht="45">
      <c r="A76" s="377">
        <v>73</v>
      </c>
      <c r="B76" s="418" t="s">
        <v>3175</v>
      </c>
      <c r="C76" s="419" t="s">
        <v>2401</v>
      </c>
      <c r="D76" s="420" t="s">
        <v>396</v>
      </c>
      <c r="E76" s="421">
        <v>12993</v>
      </c>
      <c r="F76" s="419" t="s">
        <v>2401</v>
      </c>
      <c r="G76" s="422" t="s">
        <v>3176</v>
      </c>
      <c r="H76" s="423">
        <v>0</v>
      </c>
      <c r="I76" s="392">
        <v>0</v>
      </c>
      <c r="J76" s="424">
        <v>132150</v>
      </c>
      <c r="K76" s="385">
        <f t="shared" ref="K76:K139" si="2">H76-I76+J76</f>
        <v>132150</v>
      </c>
    </row>
    <row r="77" spans="1:12" ht="33">
      <c r="A77" s="377">
        <v>74</v>
      </c>
      <c r="B77" s="418" t="s">
        <v>3177</v>
      </c>
      <c r="C77" s="419" t="s">
        <v>2401</v>
      </c>
      <c r="D77" s="420" t="s">
        <v>3178</v>
      </c>
      <c r="E77" s="421">
        <v>11903</v>
      </c>
      <c r="F77" s="419" t="s">
        <v>2401</v>
      </c>
      <c r="G77" s="422" t="s">
        <v>3179</v>
      </c>
      <c r="H77" s="423">
        <v>0</v>
      </c>
      <c r="I77" s="392">
        <v>0</v>
      </c>
      <c r="J77" s="424">
        <v>75400</v>
      </c>
      <c r="K77" s="385">
        <f t="shared" si="2"/>
        <v>75400</v>
      </c>
    </row>
    <row r="78" spans="1:12" ht="90">
      <c r="A78" s="377">
        <v>75</v>
      </c>
      <c r="B78" s="418" t="s">
        <v>3180</v>
      </c>
      <c r="C78" s="419" t="s">
        <v>2401</v>
      </c>
      <c r="D78" s="420" t="s">
        <v>803</v>
      </c>
      <c r="E78" s="421">
        <v>11970</v>
      </c>
      <c r="F78" s="419" t="s">
        <v>2401</v>
      </c>
      <c r="G78" s="422" t="s">
        <v>3181</v>
      </c>
      <c r="H78" s="423">
        <v>0</v>
      </c>
      <c r="I78" s="392">
        <v>0</v>
      </c>
      <c r="J78" s="424">
        <v>24000</v>
      </c>
      <c r="K78" s="385">
        <f t="shared" si="2"/>
        <v>24000</v>
      </c>
    </row>
    <row r="79" spans="1:12" ht="90">
      <c r="A79" s="377">
        <v>76</v>
      </c>
      <c r="B79" s="418" t="s">
        <v>214</v>
      </c>
      <c r="C79" s="419" t="s">
        <v>2401</v>
      </c>
      <c r="D79" s="420" t="s">
        <v>803</v>
      </c>
      <c r="E79" s="421"/>
      <c r="F79" s="419" t="s">
        <v>2401</v>
      </c>
      <c r="G79" s="422" t="s">
        <v>3182</v>
      </c>
      <c r="H79" s="423">
        <v>0</v>
      </c>
      <c r="I79" s="392">
        <v>0</v>
      </c>
      <c r="J79" s="424">
        <v>90000</v>
      </c>
      <c r="K79" s="385">
        <f t="shared" si="2"/>
        <v>90000</v>
      </c>
    </row>
    <row r="80" spans="1:12" ht="90">
      <c r="A80" s="377">
        <v>77</v>
      </c>
      <c r="B80" s="418" t="s">
        <v>3183</v>
      </c>
      <c r="C80" s="419" t="s">
        <v>2401</v>
      </c>
      <c r="D80" s="420" t="s">
        <v>803</v>
      </c>
      <c r="E80" s="421">
        <v>11911</v>
      </c>
      <c r="F80" s="419" t="s">
        <v>2401</v>
      </c>
      <c r="G80" s="422" t="s">
        <v>3184</v>
      </c>
      <c r="H80" s="423">
        <v>0</v>
      </c>
      <c r="I80" s="392">
        <v>0</v>
      </c>
      <c r="J80" s="424">
        <v>240000</v>
      </c>
      <c r="K80" s="385">
        <f t="shared" si="2"/>
        <v>240000</v>
      </c>
    </row>
    <row r="81" spans="1:11" ht="90">
      <c r="A81" s="377">
        <v>78</v>
      </c>
      <c r="B81" s="418" t="s">
        <v>3183</v>
      </c>
      <c r="C81" s="419" t="s">
        <v>2401</v>
      </c>
      <c r="D81" s="420" t="s">
        <v>803</v>
      </c>
      <c r="E81" s="421">
        <v>11917</v>
      </c>
      <c r="F81" s="419" t="s">
        <v>2401</v>
      </c>
      <c r="G81" s="422" t="s">
        <v>3185</v>
      </c>
      <c r="H81" s="423">
        <v>0</v>
      </c>
      <c r="I81" s="392">
        <v>0</v>
      </c>
      <c r="J81" s="424">
        <v>216000</v>
      </c>
      <c r="K81" s="385">
        <f t="shared" si="2"/>
        <v>216000</v>
      </c>
    </row>
    <row r="82" spans="1:11" ht="90">
      <c r="A82" s="377">
        <v>79</v>
      </c>
      <c r="B82" s="418" t="s">
        <v>216</v>
      </c>
      <c r="C82" s="419" t="s">
        <v>2401</v>
      </c>
      <c r="D82" s="420" t="s">
        <v>803</v>
      </c>
      <c r="E82" s="421">
        <v>11908</v>
      </c>
      <c r="F82" s="419" t="s">
        <v>2401</v>
      </c>
      <c r="G82" s="422" t="s">
        <v>3186</v>
      </c>
      <c r="H82" s="423">
        <v>0</v>
      </c>
      <c r="I82" s="392">
        <v>0</v>
      </c>
      <c r="J82" s="424">
        <v>285000</v>
      </c>
      <c r="K82" s="385">
        <f t="shared" si="2"/>
        <v>285000</v>
      </c>
    </row>
    <row r="83" spans="1:11" ht="45">
      <c r="A83" s="377">
        <v>80</v>
      </c>
      <c r="B83" s="418" t="s">
        <v>3187</v>
      </c>
      <c r="C83" s="419" t="s">
        <v>2401</v>
      </c>
      <c r="D83" s="420" t="s">
        <v>396</v>
      </c>
      <c r="E83" s="421">
        <v>70623</v>
      </c>
      <c r="F83" s="419" t="s">
        <v>2401</v>
      </c>
      <c r="G83" s="422" t="s">
        <v>3188</v>
      </c>
      <c r="H83" s="423">
        <v>0</v>
      </c>
      <c r="I83" s="392">
        <v>0</v>
      </c>
      <c r="J83" s="424">
        <v>70000</v>
      </c>
      <c r="K83" s="385">
        <f t="shared" si="2"/>
        <v>70000</v>
      </c>
    </row>
    <row r="84" spans="1:11" ht="60">
      <c r="A84" s="377">
        <v>81</v>
      </c>
      <c r="B84" s="418" t="s">
        <v>3189</v>
      </c>
      <c r="C84" s="419" t="s">
        <v>2401</v>
      </c>
      <c r="D84" s="420" t="s">
        <v>576</v>
      </c>
      <c r="E84" s="421">
        <v>11928</v>
      </c>
      <c r="F84" s="419" t="s">
        <v>2401</v>
      </c>
      <c r="G84" s="422" t="s">
        <v>3190</v>
      </c>
      <c r="H84" s="423">
        <v>0</v>
      </c>
      <c r="I84" s="392">
        <v>0</v>
      </c>
      <c r="J84" s="424">
        <v>373520</v>
      </c>
      <c r="K84" s="385">
        <f t="shared" si="2"/>
        <v>373520</v>
      </c>
    </row>
    <row r="85" spans="1:11" ht="75">
      <c r="A85" s="377">
        <v>82</v>
      </c>
      <c r="B85" s="418" t="s">
        <v>3191</v>
      </c>
      <c r="C85" s="419" t="s">
        <v>2401</v>
      </c>
      <c r="D85" s="420" t="s">
        <v>3192</v>
      </c>
      <c r="E85" s="421">
        <v>70622</v>
      </c>
      <c r="F85" s="419" t="s">
        <v>2401</v>
      </c>
      <c r="G85" s="422" t="s">
        <v>3193</v>
      </c>
      <c r="H85" s="423">
        <v>0</v>
      </c>
      <c r="I85" s="392">
        <v>0</v>
      </c>
      <c r="J85" s="424">
        <v>48750</v>
      </c>
      <c r="K85" s="385">
        <f t="shared" si="2"/>
        <v>48750</v>
      </c>
    </row>
    <row r="86" spans="1:11" ht="60">
      <c r="A86" s="377">
        <v>83</v>
      </c>
      <c r="B86" s="418" t="s">
        <v>3191</v>
      </c>
      <c r="C86" s="419" t="s">
        <v>2401</v>
      </c>
      <c r="D86" s="420" t="s">
        <v>3192</v>
      </c>
      <c r="E86" s="421"/>
      <c r="F86" s="419" t="s">
        <v>2401</v>
      </c>
      <c r="G86" s="422" t="s">
        <v>3194</v>
      </c>
      <c r="H86" s="423">
        <v>0</v>
      </c>
      <c r="I86" s="392">
        <v>0</v>
      </c>
      <c r="J86" s="424">
        <v>80250</v>
      </c>
      <c r="K86" s="385">
        <f t="shared" si="2"/>
        <v>80250</v>
      </c>
    </row>
    <row r="87" spans="1:11" ht="45">
      <c r="A87" s="377">
        <v>84</v>
      </c>
      <c r="B87" s="418" t="s">
        <v>3195</v>
      </c>
      <c r="C87" s="419" t="s">
        <v>2401</v>
      </c>
      <c r="D87" s="420" t="s">
        <v>3158</v>
      </c>
      <c r="E87" s="421">
        <v>11971</v>
      </c>
      <c r="F87" s="419" t="s">
        <v>2401</v>
      </c>
      <c r="G87" s="422" t="s">
        <v>3196</v>
      </c>
      <c r="H87" s="423">
        <v>0</v>
      </c>
      <c r="I87" s="392">
        <v>0</v>
      </c>
      <c r="J87" s="424">
        <v>175000</v>
      </c>
      <c r="K87" s="385">
        <f t="shared" si="2"/>
        <v>175000</v>
      </c>
    </row>
    <row r="88" spans="1:11" ht="60">
      <c r="A88" s="377">
        <v>85</v>
      </c>
      <c r="B88" s="418" t="s">
        <v>3191</v>
      </c>
      <c r="C88" s="419" t="s">
        <v>2401</v>
      </c>
      <c r="D88" s="420" t="s">
        <v>3192</v>
      </c>
      <c r="E88" s="421"/>
      <c r="F88" s="419" t="s">
        <v>2401</v>
      </c>
      <c r="G88" s="422" t="s">
        <v>3197</v>
      </c>
      <c r="H88" s="423">
        <v>0</v>
      </c>
      <c r="I88" s="392">
        <v>0</v>
      </c>
      <c r="J88" s="424">
        <v>25000</v>
      </c>
      <c r="K88" s="385">
        <f t="shared" si="2"/>
        <v>25000</v>
      </c>
    </row>
    <row r="89" spans="1:11" ht="60">
      <c r="A89" s="377">
        <v>86</v>
      </c>
      <c r="B89" s="418" t="s">
        <v>3191</v>
      </c>
      <c r="C89" s="419" t="s">
        <v>2401</v>
      </c>
      <c r="D89" s="420" t="s">
        <v>3192</v>
      </c>
      <c r="E89" s="421"/>
      <c r="F89" s="419" t="s">
        <v>2401</v>
      </c>
      <c r="G89" s="422" t="s">
        <v>3198</v>
      </c>
      <c r="H89" s="423">
        <v>0</v>
      </c>
      <c r="I89" s="392">
        <v>0</v>
      </c>
      <c r="J89" s="424">
        <v>24500</v>
      </c>
      <c r="K89" s="385">
        <f t="shared" si="2"/>
        <v>24500</v>
      </c>
    </row>
    <row r="90" spans="1:11" ht="30">
      <c r="A90" s="377">
        <v>87</v>
      </c>
      <c r="B90" s="418" t="s">
        <v>3199</v>
      </c>
      <c r="C90" s="419" t="s">
        <v>2401</v>
      </c>
      <c r="D90" s="420" t="s">
        <v>2482</v>
      </c>
      <c r="E90" s="421">
        <v>70626</v>
      </c>
      <c r="F90" s="419" t="s">
        <v>2401</v>
      </c>
      <c r="G90" s="422" t="s">
        <v>3200</v>
      </c>
      <c r="H90" s="423">
        <v>0</v>
      </c>
      <c r="I90" s="392">
        <v>0</v>
      </c>
      <c r="J90" s="424">
        <v>107300</v>
      </c>
      <c r="K90" s="385">
        <f t="shared" si="2"/>
        <v>107300</v>
      </c>
    </row>
    <row r="91" spans="1:11" ht="90">
      <c r="A91" s="377">
        <v>88</v>
      </c>
      <c r="B91" s="418" t="s">
        <v>3180</v>
      </c>
      <c r="C91" s="419" t="s">
        <v>2401</v>
      </c>
      <c r="D91" s="420" t="s">
        <v>803</v>
      </c>
      <c r="E91" s="421">
        <v>11937</v>
      </c>
      <c r="F91" s="419" t="s">
        <v>2401</v>
      </c>
      <c r="G91" s="422" t="s">
        <v>3201</v>
      </c>
      <c r="H91" s="423">
        <v>0</v>
      </c>
      <c r="I91" s="392">
        <v>0</v>
      </c>
      <c r="J91" s="424">
        <v>80000</v>
      </c>
      <c r="K91" s="385">
        <f t="shared" si="2"/>
        <v>80000</v>
      </c>
    </row>
    <row r="92" spans="1:11" ht="90">
      <c r="A92" s="377">
        <v>89</v>
      </c>
      <c r="B92" s="418" t="s">
        <v>3202</v>
      </c>
      <c r="C92" s="419" t="s">
        <v>2401</v>
      </c>
      <c r="D92" s="420" t="s">
        <v>803</v>
      </c>
      <c r="E92" s="425" t="s">
        <v>3203</v>
      </c>
      <c r="F92" s="419" t="s">
        <v>2401</v>
      </c>
      <c r="G92" s="422" t="s">
        <v>3204</v>
      </c>
      <c r="H92" s="423">
        <v>0</v>
      </c>
      <c r="I92" s="392">
        <v>0</v>
      </c>
      <c r="J92" s="424">
        <v>758400</v>
      </c>
      <c r="K92" s="385">
        <f t="shared" si="2"/>
        <v>758400</v>
      </c>
    </row>
    <row r="93" spans="1:11" ht="60">
      <c r="A93" s="377">
        <v>90</v>
      </c>
      <c r="B93" s="418" t="s">
        <v>3205</v>
      </c>
      <c r="C93" s="419" t="s">
        <v>2401</v>
      </c>
      <c r="D93" s="420" t="s">
        <v>3178</v>
      </c>
      <c r="E93" s="421">
        <v>11977</v>
      </c>
      <c r="F93" s="419" t="s">
        <v>2401</v>
      </c>
      <c r="G93" s="422" t="s">
        <v>3206</v>
      </c>
      <c r="H93" s="423">
        <v>0</v>
      </c>
      <c r="I93" s="392">
        <v>0</v>
      </c>
      <c r="J93" s="424">
        <v>437975</v>
      </c>
      <c r="K93" s="385">
        <f t="shared" si="2"/>
        <v>437975</v>
      </c>
    </row>
    <row r="94" spans="1:11" ht="90">
      <c r="A94" s="377">
        <v>91</v>
      </c>
      <c r="B94" s="418" t="s">
        <v>3180</v>
      </c>
      <c r="C94" s="419" t="s">
        <v>2401</v>
      </c>
      <c r="D94" s="420" t="s">
        <v>803</v>
      </c>
      <c r="E94" s="421">
        <v>11936</v>
      </c>
      <c r="F94" s="419" t="s">
        <v>2401</v>
      </c>
      <c r="G94" s="422" t="s">
        <v>3207</v>
      </c>
      <c r="H94" s="423">
        <v>0</v>
      </c>
      <c r="I94" s="392">
        <v>0</v>
      </c>
      <c r="J94" s="424">
        <v>63750</v>
      </c>
      <c r="K94" s="385">
        <f t="shared" si="2"/>
        <v>63750</v>
      </c>
    </row>
    <row r="95" spans="1:11" ht="90">
      <c r="A95" s="377">
        <v>92</v>
      </c>
      <c r="B95" s="418" t="s">
        <v>214</v>
      </c>
      <c r="C95" s="419" t="s">
        <v>2401</v>
      </c>
      <c r="D95" s="420" t="s">
        <v>803</v>
      </c>
      <c r="E95" s="421"/>
      <c r="F95" s="419" t="s">
        <v>2401</v>
      </c>
      <c r="G95" s="422" t="s">
        <v>3208</v>
      </c>
      <c r="H95" s="423">
        <v>0</v>
      </c>
      <c r="I95" s="392">
        <v>0</v>
      </c>
      <c r="J95" s="424">
        <v>86000</v>
      </c>
      <c r="K95" s="385">
        <f t="shared" si="2"/>
        <v>86000</v>
      </c>
    </row>
    <row r="96" spans="1:11" ht="90">
      <c r="A96" s="377">
        <v>93</v>
      </c>
      <c r="B96" s="418" t="s">
        <v>214</v>
      </c>
      <c r="C96" s="419" t="s">
        <v>2401</v>
      </c>
      <c r="D96" s="420" t="s">
        <v>803</v>
      </c>
      <c r="E96" s="421"/>
      <c r="F96" s="419" t="s">
        <v>2401</v>
      </c>
      <c r="G96" s="422" t="s">
        <v>3209</v>
      </c>
      <c r="H96" s="423">
        <v>0</v>
      </c>
      <c r="I96" s="392">
        <v>0</v>
      </c>
      <c r="J96" s="424">
        <v>165000</v>
      </c>
      <c r="K96" s="385">
        <f t="shared" si="2"/>
        <v>165000</v>
      </c>
    </row>
    <row r="97" spans="1:11" ht="90">
      <c r="A97" s="377">
        <v>94</v>
      </c>
      <c r="B97" s="418" t="s">
        <v>214</v>
      </c>
      <c r="C97" s="419" t="s">
        <v>2401</v>
      </c>
      <c r="D97" s="420" t="s">
        <v>803</v>
      </c>
      <c r="E97" s="421"/>
      <c r="F97" s="419" t="s">
        <v>2401</v>
      </c>
      <c r="G97" s="422" t="s">
        <v>3210</v>
      </c>
      <c r="H97" s="423">
        <v>0</v>
      </c>
      <c r="I97" s="392">
        <v>0</v>
      </c>
      <c r="J97" s="424">
        <v>84000</v>
      </c>
      <c r="K97" s="385">
        <f t="shared" si="2"/>
        <v>84000</v>
      </c>
    </row>
    <row r="98" spans="1:11" ht="90">
      <c r="A98" s="377">
        <v>95</v>
      </c>
      <c r="B98" s="418" t="s">
        <v>3211</v>
      </c>
      <c r="C98" s="419" t="s">
        <v>2401</v>
      </c>
      <c r="D98" s="420" t="s">
        <v>803</v>
      </c>
      <c r="E98" s="421"/>
      <c r="F98" s="419" t="s">
        <v>2401</v>
      </c>
      <c r="G98" s="422" t="s">
        <v>3212</v>
      </c>
      <c r="H98" s="423">
        <v>0</v>
      </c>
      <c r="I98" s="392">
        <v>0</v>
      </c>
      <c r="J98" s="424">
        <v>96000</v>
      </c>
      <c r="K98" s="385">
        <f t="shared" si="2"/>
        <v>96000</v>
      </c>
    </row>
    <row r="99" spans="1:11" ht="90">
      <c r="A99" s="377">
        <v>96</v>
      </c>
      <c r="B99" s="418" t="s">
        <v>3211</v>
      </c>
      <c r="C99" s="419" t="s">
        <v>2401</v>
      </c>
      <c r="D99" s="420" t="s">
        <v>803</v>
      </c>
      <c r="E99" s="421"/>
      <c r="F99" s="419" t="s">
        <v>2401</v>
      </c>
      <c r="G99" s="422" t="s">
        <v>3209</v>
      </c>
      <c r="H99" s="423">
        <v>0</v>
      </c>
      <c r="I99" s="392">
        <v>0</v>
      </c>
      <c r="J99" s="424">
        <v>87000</v>
      </c>
      <c r="K99" s="385">
        <f t="shared" si="2"/>
        <v>87000</v>
      </c>
    </row>
    <row r="100" spans="1:11" ht="90">
      <c r="A100" s="377">
        <v>97</v>
      </c>
      <c r="B100" s="418" t="s">
        <v>2446</v>
      </c>
      <c r="C100" s="419" t="s">
        <v>2401</v>
      </c>
      <c r="D100" s="420" t="s">
        <v>803</v>
      </c>
      <c r="E100" s="421"/>
      <c r="F100" s="419" t="s">
        <v>2401</v>
      </c>
      <c r="G100" s="422" t="s">
        <v>3213</v>
      </c>
      <c r="H100" s="423">
        <v>0</v>
      </c>
      <c r="I100" s="392">
        <v>0</v>
      </c>
      <c r="J100" s="424">
        <v>24000</v>
      </c>
      <c r="K100" s="385">
        <f t="shared" si="2"/>
        <v>24000</v>
      </c>
    </row>
    <row r="101" spans="1:11" ht="45">
      <c r="A101" s="377">
        <v>98</v>
      </c>
      <c r="B101" s="418" t="s">
        <v>3214</v>
      </c>
      <c r="C101" s="419" t="s">
        <v>2401</v>
      </c>
      <c r="D101" s="420" t="s">
        <v>2551</v>
      </c>
      <c r="E101" s="421" t="s">
        <v>453</v>
      </c>
      <c r="F101" s="419" t="s">
        <v>2401</v>
      </c>
      <c r="G101" s="422" t="s">
        <v>3215</v>
      </c>
      <c r="H101" s="423">
        <v>0</v>
      </c>
      <c r="I101" s="392">
        <v>0</v>
      </c>
      <c r="J101" s="424">
        <v>25200</v>
      </c>
      <c r="K101" s="385">
        <f t="shared" si="2"/>
        <v>25200</v>
      </c>
    </row>
    <row r="102" spans="1:11" ht="45">
      <c r="A102" s="377">
        <v>99</v>
      </c>
      <c r="B102" s="418" t="s">
        <v>3216</v>
      </c>
      <c r="C102" s="419" t="s">
        <v>2401</v>
      </c>
      <c r="D102" s="420" t="s">
        <v>2551</v>
      </c>
      <c r="E102" s="421" t="s">
        <v>453</v>
      </c>
      <c r="F102" s="419" t="s">
        <v>2401</v>
      </c>
      <c r="G102" s="422" t="s">
        <v>3215</v>
      </c>
      <c r="H102" s="423">
        <v>0</v>
      </c>
      <c r="I102" s="392">
        <v>0</v>
      </c>
      <c r="J102" s="424">
        <v>25200</v>
      </c>
      <c r="K102" s="385">
        <f t="shared" si="2"/>
        <v>25200</v>
      </c>
    </row>
    <row r="103" spans="1:11" ht="45">
      <c r="A103" s="377">
        <v>100</v>
      </c>
      <c r="B103" s="418" t="s">
        <v>3217</v>
      </c>
      <c r="C103" s="419" t="s">
        <v>2401</v>
      </c>
      <c r="D103" s="420" t="s">
        <v>2551</v>
      </c>
      <c r="E103" s="421" t="s">
        <v>453</v>
      </c>
      <c r="F103" s="419" t="s">
        <v>2401</v>
      </c>
      <c r="G103" s="422" t="s">
        <v>3215</v>
      </c>
      <c r="H103" s="423">
        <v>0</v>
      </c>
      <c r="I103" s="392">
        <v>0</v>
      </c>
      <c r="J103" s="424">
        <v>25200</v>
      </c>
      <c r="K103" s="385">
        <f t="shared" si="2"/>
        <v>25200</v>
      </c>
    </row>
    <row r="104" spans="1:11" ht="45">
      <c r="A104" s="377">
        <v>101</v>
      </c>
      <c r="B104" s="418" t="s">
        <v>3218</v>
      </c>
      <c r="C104" s="419" t="s">
        <v>2401</v>
      </c>
      <c r="D104" s="420" t="s">
        <v>2551</v>
      </c>
      <c r="E104" s="421" t="s">
        <v>453</v>
      </c>
      <c r="F104" s="419" t="s">
        <v>2401</v>
      </c>
      <c r="G104" s="422" t="s">
        <v>3215</v>
      </c>
      <c r="H104" s="423">
        <v>0</v>
      </c>
      <c r="I104" s="392">
        <v>0</v>
      </c>
      <c r="J104" s="424">
        <v>25200</v>
      </c>
      <c r="K104" s="385">
        <f t="shared" si="2"/>
        <v>25200</v>
      </c>
    </row>
    <row r="105" spans="1:11" ht="45">
      <c r="A105" s="377">
        <v>102</v>
      </c>
      <c r="B105" s="418" t="s">
        <v>3219</v>
      </c>
      <c r="C105" s="419" t="s">
        <v>2401</v>
      </c>
      <c r="D105" s="420" t="s">
        <v>2551</v>
      </c>
      <c r="E105" s="421" t="s">
        <v>453</v>
      </c>
      <c r="F105" s="419" t="s">
        <v>2401</v>
      </c>
      <c r="G105" s="422" t="s">
        <v>3215</v>
      </c>
      <c r="H105" s="423">
        <v>0</v>
      </c>
      <c r="I105" s="392">
        <v>0</v>
      </c>
      <c r="J105" s="424">
        <v>25200</v>
      </c>
      <c r="K105" s="385">
        <f t="shared" si="2"/>
        <v>25200</v>
      </c>
    </row>
    <row r="106" spans="1:11" ht="45">
      <c r="A106" s="377">
        <v>103</v>
      </c>
      <c r="B106" s="418" t="s">
        <v>3220</v>
      </c>
      <c r="C106" s="419" t="s">
        <v>2401</v>
      </c>
      <c r="D106" s="420" t="s">
        <v>703</v>
      </c>
      <c r="E106" s="421" t="s">
        <v>453</v>
      </c>
      <c r="F106" s="419" t="s">
        <v>2401</v>
      </c>
      <c r="G106" s="422" t="s">
        <v>3215</v>
      </c>
      <c r="H106" s="423">
        <v>0</v>
      </c>
      <c r="I106" s="392">
        <v>0</v>
      </c>
      <c r="J106" s="424">
        <v>25200</v>
      </c>
      <c r="K106" s="385">
        <f t="shared" si="2"/>
        <v>25200</v>
      </c>
    </row>
    <row r="107" spans="1:11" ht="45">
      <c r="A107" s="377">
        <v>104</v>
      </c>
      <c r="B107" s="418" t="s">
        <v>3221</v>
      </c>
      <c r="C107" s="419" t="s">
        <v>2401</v>
      </c>
      <c r="D107" s="420" t="s">
        <v>2551</v>
      </c>
      <c r="E107" s="421" t="s">
        <v>453</v>
      </c>
      <c r="F107" s="419" t="s">
        <v>2401</v>
      </c>
      <c r="G107" s="422" t="s">
        <v>3215</v>
      </c>
      <c r="H107" s="423">
        <v>0</v>
      </c>
      <c r="I107" s="392">
        <v>0</v>
      </c>
      <c r="J107" s="424">
        <v>44800</v>
      </c>
      <c r="K107" s="385">
        <f t="shared" si="2"/>
        <v>44800</v>
      </c>
    </row>
    <row r="108" spans="1:11" ht="45">
      <c r="A108" s="377">
        <v>105</v>
      </c>
      <c r="B108" s="418" t="s">
        <v>2562</v>
      </c>
      <c r="C108" s="419" t="s">
        <v>2401</v>
      </c>
      <c r="D108" s="420" t="s">
        <v>2493</v>
      </c>
      <c r="E108" s="421" t="s">
        <v>453</v>
      </c>
      <c r="F108" s="419" t="s">
        <v>2401</v>
      </c>
      <c r="G108" s="422" t="s">
        <v>3215</v>
      </c>
      <c r="H108" s="423">
        <v>0</v>
      </c>
      <c r="I108" s="392">
        <v>0</v>
      </c>
      <c r="J108" s="424">
        <v>44800</v>
      </c>
      <c r="K108" s="385">
        <f t="shared" si="2"/>
        <v>44800</v>
      </c>
    </row>
    <row r="109" spans="1:11" ht="45">
      <c r="A109" s="377">
        <v>106</v>
      </c>
      <c r="B109" s="418" t="s">
        <v>3222</v>
      </c>
      <c r="C109" s="419" t="s">
        <v>2401</v>
      </c>
      <c r="D109" s="420" t="s">
        <v>2493</v>
      </c>
      <c r="E109" s="421" t="s">
        <v>453</v>
      </c>
      <c r="F109" s="419" t="s">
        <v>2401</v>
      </c>
      <c r="G109" s="422" t="s">
        <v>3215</v>
      </c>
      <c r="H109" s="423">
        <v>0</v>
      </c>
      <c r="I109" s="392">
        <v>0</v>
      </c>
      <c r="J109" s="424">
        <v>44800</v>
      </c>
      <c r="K109" s="385">
        <f t="shared" si="2"/>
        <v>44800</v>
      </c>
    </row>
    <row r="110" spans="1:11" ht="45">
      <c r="A110" s="377">
        <v>107</v>
      </c>
      <c r="B110" s="418" t="s">
        <v>3223</v>
      </c>
      <c r="C110" s="419" t="s">
        <v>2401</v>
      </c>
      <c r="D110" s="420" t="s">
        <v>2493</v>
      </c>
      <c r="E110" s="421" t="s">
        <v>453</v>
      </c>
      <c r="F110" s="419" t="s">
        <v>2401</v>
      </c>
      <c r="G110" s="422" t="s">
        <v>3215</v>
      </c>
      <c r="H110" s="423">
        <v>0</v>
      </c>
      <c r="I110" s="392">
        <v>0</v>
      </c>
      <c r="J110" s="424">
        <v>44800</v>
      </c>
      <c r="K110" s="385">
        <f t="shared" si="2"/>
        <v>44800</v>
      </c>
    </row>
    <row r="111" spans="1:11" ht="45">
      <c r="A111" s="377">
        <v>108</v>
      </c>
      <c r="B111" s="418" t="s">
        <v>3224</v>
      </c>
      <c r="C111" s="419" t="s">
        <v>2401</v>
      </c>
      <c r="D111" s="420" t="s">
        <v>2493</v>
      </c>
      <c r="E111" s="421" t="s">
        <v>453</v>
      </c>
      <c r="F111" s="419" t="s">
        <v>2401</v>
      </c>
      <c r="G111" s="422" t="s">
        <v>3215</v>
      </c>
      <c r="H111" s="423">
        <v>0</v>
      </c>
      <c r="I111" s="392">
        <v>0</v>
      </c>
      <c r="J111" s="424">
        <v>67200</v>
      </c>
      <c r="K111" s="385">
        <f t="shared" si="2"/>
        <v>67200</v>
      </c>
    </row>
    <row r="112" spans="1:11" ht="45">
      <c r="A112" s="377">
        <v>109</v>
      </c>
      <c r="B112" s="418" t="s">
        <v>2836</v>
      </c>
      <c r="C112" s="419" t="s">
        <v>2401</v>
      </c>
      <c r="D112" s="420" t="s">
        <v>703</v>
      </c>
      <c r="E112" s="421" t="s">
        <v>453</v>
      </c>
      <c r="F112" s="419" t="s">
        <v>2401</v>
      </c>
      <c r="G112" s="422" t="s">
        <v>3215</v>
      </c>
      <c r="H112" s="423">
        <v>0</v>
      </c>
      <c r="I112" s="392">
        <v>0</v>
      </c>
      <c r="J112" s="424">
        <v>44800</v>
      </c>
      <c r="K112" s="385">
        <f t="shared" si="2"/>
        <v>44800</v>
      </c>
    </row>
    <row r="113" spans="1:11" ht="45">
      <c r="A113" s="377">
        <v>110</v>
      </c>
      <c r="B113" s="418" t="s">
        <v>3225</v>
      </c>
      <c r="C113" s="419" t="s">
        <v>2401</v>
      </c>
      <c r="D113" s="420" t="s">
        <v>703</v>
      </c>
      <c r="E113" s="421" t="s">
        <v>453</v>
      </c>
      <c r="F113" s="419" t="s">
        <v>2401</v>
      </c>
      <c r="G113" s="422" t="s">
        <v>3215</v>
      </c>
      <c r="H113" s="423">
        <v>0</v>
      </c>
      <c r="I113" s="392">
        <v>0</v>
      </c>
      <c r="J113" s="424">
        <v>44800</v>
      </c>
      <c r="K113" s="385">
        <f t="shared" si="2"/>
        <v>44800</v>
      </c>
    </row>
    <row r="114" spans="1:11" ht="45">
      <c r="A114" s="377">
        <v>111</v>
      </c>
      <c r="B114" s="418" t="s">
        <v>3226</v>
      </c>
      <c r="C114" s="419" t="s">
        <v>2401</v>
      </c>
      <c r="D114" s="420" t="s">
        <v>703</v>
      </c>
      <c r="E114" s="421" t="s">
        <v>453</v>
      </c>
      <c r="F114" s="419" t="s">
        <v>2401</v>
      </c>
      <c r="G114" s="418" t="s">
        <v>3227</v>
      </c>
      <c r="H114" s="423">
        <v>0</v>
      </c>
      <c r="I114" s="392">
        <v>0</v>
      </c>
      <c r="J114" s="424">
        <v>32100</v>
      </c>
      <c r="K114" s="385">
        <f t="shared" si="2"/>
        <v>32100</v>
      </c>
    </row>
    <row r="115" spans="1:11" ht="45">
      <c r="A115" s="377">
        <v>112</v>
      </c>
      <c r="B115" s="418" t="s">
        <v>3221</v>
      </c>
      <c r="C115" s="419" t="s">
        <v>2401</v>
      </c>
      <c r="D115" s="420" t="s">
        <v>703</v>
      </c>
      <c r="E115" s="421" t="s">
        <v>453</v>
      </c>
      <c r="F115" s="419" t="s">
        <v>2401</v>
      </c>
      <c r="G115" s="422" t="s">
        <v>3227</v>
      </c>
      <c r="H115" s="423">
        <v>0</v>
      </c>
      <c r="I115" s="392">
        <v>0</v>
      </c>
      <c r="J115" s="424">
        <v>56600</v>
      </c>
      <c r="K115" s="385">
        <f t="shared" si="2"/>
        <v>56600</v>
      </c>
    </row>
    <row r="116" spans="1:11" ht="45">
      <c r="A116" s="377">
        <v>113</v>
      </c>
      <c r="B116" s="418" t="s">
        <v>3223</v>
      </c>
      <c r="C116" s="419" t="s">
        <v>2401</v>
      </c>
      <c r="D116" s="420" t="s">
        <v>703</v>
      </c>
      <c r="E116" s="421" t="s">
        <v>453</v>
      </c>
      <c r="F116" s="419" t="s">
        <v>2401</v>
      </c>
      <c r="G116" s="422" t="s">
        <v>3227</v>
      </c>
      <c r="H116" s="423">
        <v>0</v>
      </c>
      <c r="I116" s="392">
        <v>0</v>
      </c>
      <c r="J116" s="424">
        <v>56600</v>
      </c>
      <c r="K116" s="385">
        <f t="shared" si="2"/>
        <v>56600</v>
      </c>
    </row>
    <row r="117" spans="1:11" ht="45">
      <c r="A117" s="377">
        <v>114</v>
      </c>
      <c r="B117" s="418" t="s">
        <v>3225</v>
      </c>
      <c r="C117" s="419" t="s">
        <v>2401</v>
      </c>
      <c r="D117" s="420" t="s">
        <v>703</v>
      </c>
      <c r="E117" s="421" t="s">
        <v>453</v>
      </c>
      <c r="F117" s="419" t="s">
        <v>2401</v>
      </c>
      <c r="G117" s="422" t="s">
        <v>3227</v>
      </c>
      <c r="H117" s="423">
        <v>0</v>
      </c>
      <c r="I117" s="392">
        <v>0</v>
      </c>
      <c r="J117" s="424">
        <v>56600</v>
      </c>
      <c r="K117" s="385">
        <f t="shared" si="2"/>
        <v>56600</v>
      </c>
    </row>
    <row r="118" spans="1:11" ht="45">
      <c r="A118" s="377">
        <v>115</v>
      </c>
      <c r="B118" s="418" t="s">
        <v>3228</v>
      </c>
      <c r="C118" s="419" t="s">
        <v>2401</v>
      </c>
      <c r="D118" s="420" t="s">
        <v>703</v>
      </c>
      <c r="E118" s="421" t="s">
        <v>453</v>
      </c>
      <c r="F118" s="419" t="s">
        <v>2401</v>
      </c>
      <c r="G118" s="422" t="s">
        <v>3227</v>
      </c>
      <c r="H118" s="423">
        <v>0</v>
      </c>
      <c r="I118" s="392">
        <v>0</v>
      </c>
      <c r="J118" s="424">
        <v>84000</v>
      </c>
      <c r="K118" s="385">
        <f t="shared" si="2"/>
        <v>84000</v>
      </c>
    </row>
    <row r="119" spans="1:11" ht="45">
      <c r="A119" s="377">
        <v>116</v>
      </c>
      <c r="B119" s="418" t="s">
        <v>3229</v>
      </c>
      <c r="C119" s="419" t="s">
        <v>2401</v>
      </c>
      <c r="D119" s="420" t="s">
        <v>2551</v>
      </c>
      <c r="E119" s="421" t="s">
        <v>453</v>
      </c>
      <c r="F119" s="419" t="s">
        <v>2401</v>
      </c>
      <c r="G119" s="426" t="s">
        <v>3227</v>
      </c>
      <c r="H119" s="423">
        <v>0</v>
      </c>
      <c r="I119" s="392">
        <v>0</v>
      </c>
      <c r="J119" s="424">
        <v>12600</v>
      </c>
      <c r="K119" s="385">
        <f t="shared" si="2"/>
        <v>12600</v>
      </c>
    </row>
    <row r="120" spans="1:11" ht="45">
      <c r="A120" s="377">
        <v>117</v>
      </c>
      <c r="B120" s="418" t="s">
        <v>3216</v>
      </c>
      <c r="C120" s="419" t="s">
        <v>2401</v>
      </c>
      <c r="D120" s="420" t="s">
        <v>2551</v>
      </c>
      <c r="E120" s="421" t="s">
        <v>453</v>
      </c>
      <c r="F120" s="419" t="s">
        <v>2401</v>
      </c>
      <c r="G120" s="418" t="s">
        <v>3230</v>
      </c>
      <c r="H120" s="423">
        <v>0</v>
      </c>
      <c r="I120" s="392">
        <v>0</v>
      </c>
      <c r="J120" s="424">
        <v>12600</v>
      </c>
      <c r="K120" s="385">
        <f t="shared" si="2"/>
        <v>12600</v>
      </c>
    </row>
    <row r="121" spans="1:11" ht="45">
      <c r="A121" s="377">
        <v>118</v>
      </c>
      <c r="B121" s="418" t="s">
        <v>3231</v>
      </c>
      <c r="C121" s="419" t="s">
        <v>2401</v>
      </c>
      <c r="D121" s="420" t="s">
        <v>2551</v>
      </c>
      <c r="E121" s="421" t="s">
        <v>453</v>
      </c>
      <c r="F121" s="419" t="s">
        <v>2401</v>
      </c>
      <c r="G121" s="418" t="s">
        <v>3230</v>
      </c>
      <c r="H121" s="423">
        <v>0</v>
      </c>
      <c r="I121" s="392">
        <v>0</v>
      </c>
      <c r="J121" s="424">
        <v>12600</v>
      </c>
      <c r="K121" s="385">
        <f t="shared" si="2"/>
        <v>12600</v>
      </c>
    </row>
    <row r="122" spans="1:11" ht="45">
      <c r="A122" s="377">
        <v>119</v>
      </c>
      <c r="B122" s="418" t="s">
        <v>3232</v>
      </c>
      <c r="C122" s="419" t="s">
        <v>2401</v>
      </c>
      <c r="D122" s="420" t="s">
        <v>2551</v>
      </c>
      <c r="E122" s="421" t="s">
        <v>453</v>
      </c>
      <c r="F122" s="419" t="s">
        <v>2401</v>
      </c>
      <c r="G122" s="418" t="s">
        <v>3230</v>
      </c>
      <c r="H122" s="423">
        <v>0</v>
      </c>
      <c r="I122" s="392">
        <v>0</v>
      </c>
      <c r="J122" s="424">
        <v>12600</v>
      </c>
      <c r="K122" s="385">
        <f t="shared" si="2"/>
        <v>12600</v>
      </c>
    </row>
    <row r="123" spans="1:11" ht="45">
      <c r="A123" s="377">
        <v>120</v>
      </c>
      <c r="B123" s="418" t="s">
        <v>3233</v>
      </c>
      <c r="C123" s="419" t="s">
        <v>2401</v>
      </c>
      <c r="D123" s="420" t="s">
        <v>2551</v>
      </c>
      <c r="E123" s="421" t="s">
        <v>453</v>
      </c>
      <c r="F123" s="419" t="s">
        <v>2401</v>
      </c>
      <c r="G123" s="418" t="s">
        <v>3230</v>
      </c>
      <c r="H123" s="423">
        <v>0</v>
      </c>
      <c r="I123" s="392">
        <v>0</v>
      </c>
      <c r="J123" s="424">
        <v>22400</v>
      </c>
      <c r="K123" s="385">
        <f t="shared" si="2"/>
        <v>22400</v>
      </c>
    </row>
    <row r="124" spans="1:11" ht="45">
      <c r="A124" s="377">
        <v>121</v>
      </c>
      <c r="B124" s="418" t="s">
        <v>3222</v>
      </c>
      <c r="C124" s="419" t="s">
        <v>2401</v>
      </c>
      <c r="D124" s="420" t="s">
        <v>2551</v>
      </c>
      <c r="E124" s="421" t="s">
        <v>453</v>
      </c>
      <c r="F124" s="419" t="s">
        <v>2401</v>
      </c>
      <c r="G124" s="418" t="s">
        <v>3230</v>
      </c>
      <c r="H124" s="423">
        <v>0</v>
      </c>
      <c r="I124" s="392">
        <v>0</v>
      </c>
      <c r="J124" s="424">
        <v>22400</v>
      </c>
      <c r="K124" s="385">
        <f t="shared" si="2"/>
        <v>22400</v>
      </c>
    </row>
    <row r="125" spans="1:11" ht="45">
      <c r="A125" s="377">
        <v>122</v>
      </c>
      <c r="B125" s="418" t="s">
        <v>3234</v>
      </c>
      <c r="C125" s="419" t="s">
        <v>2401</v>
      </c>
      <c r="D125" s="420" t="s">
        <v>2551</v>
      </c>
      <c r="E125" s="421" t="s">
        <v>453</v>
      </c>
      <c r="F125" s="419" t="s">
        <v>2401</v>
      </c>
      <c r="G125" s="418" t="s">
        <v>3230</v>
      </c>
      <c r="H125" s="423">
        <v>0</v>
      </c>
      <c r="I125" s="392">
        <v>0</v>
      </c>
      <c r="J125" s="424">
        <v>33600</v>
      </c>
      <c r="K125" s="385">
        <f t="shared" si="2"/>
        <v>33600</v>
      </c>
    </row>
    <row r="126" spans="1:11" ht="45">
      <c r="A126" s="377">
        <v>123</v>
      </c>
      <c r="B126" s="418" t="s">
        <v>3228</v>
      </c>
      <c r="C126" s="419" t="s">
        <v>2401</v>
      </c>
      <c r="D126" s="420" t="s">
        <v>2551</v>
      </c>
      <c r="E126" s="421" t="s">
        <v>453</v>
      </c>
      <c r="F126" s="419" t="s">
        <v>2401</v>
      </c>
      <c r="G126" s="418" t="s">
        <v>3230</v>
      </c>
      <c r="H126" s="423">
        <v>0</v>
      </c>
      <c r="I126" s="392">
        <v>0</v>
      </c>
      <c r="J126" s="424">
        <v>33600</v>
      </c>
      <c r="K126" s="385">
        <f t="shared" si="2"/>
        <v>33600</v>
      </c>
    </row>
    <row r="127" spans="1:11" ht="45">
      <c r="A127" s="377">
        <v>124</v>
      </c>
      <c r="B127" s="418" t="s">
        <v>3235</v>
      </c>
      <c r="C127" s="419" t="s">
        <v>2401</v>
      </c>
      <c r="D127" s="420" t="s">
        <v>2551</v>
      </c>
      <c r="E127" s="421" t="s">
        <v>453</v>
      </c>
      <c r="F127" s="419" t="s">
        <v>2401</v>
      </c>
      <c r="G127" s="418" t="s">
        <v>3230</v>
      </c>
      <c r="H127" s="423">
        <v>0</v>
      </c>
      <c r="I127" s="392">
        <v>0</v>
      </c>
      <c r="J127" s="424">
        <v>33600</v>
      </c>
      <c r="K127" s="385">
        <f t="shared" si="2"/>
        <v>33600</v>
      </c>
    </row>
    <row r="128" spans="1:11" ht="45">
      <c r="A128" s="377">
        <v>125</v>
      </c>
      <c r="B128" s="418" t="s">
        <v>3236</v>
      </c>
      <c r="C128" s="419" t="s">
        <v>2401</v>
      </c>
      <c r="D128" s="420" t="s">
        <v>2551</v>
      </c>
      <c r="E128" s="421" t="s">
        <v>453</v>
      </c>
      <c r="F128" s="419" t="s">
        <v>2401</v>
      </c>
      <c r="G128" s="422" t="s">
        <v>3237</v>
      </c>
      <c r="H128" s="423">
        <v>0</v>
      </c>
      <c r="I128" s="392">
        <v>0</v>
      </c>
      <c r="J128" s="424">
        <v>78400</v>
      </c>
      <c r="K128" s="385">
        <f t="shared" si="2"/>
        <v>78400</v>
      </c>
    </row>
    <row r="129" spans="1:11" ht="45">
      <c r="A129" s="377">
        <v>126</v>
      </c>
      <c r="B129" s="418" t="s">
        <v>3238</v>
      </c>
      <c r="C129" s="419" t="s">
        <v>2401</v>
      </c>
      <c r="D129" s="420" t="s">
        <v>2551</v>
      </c>
      <c r="E129" s="421" t="s">
        <v>453</v>
      </c>
      <c r="F129" s="419" t="s">
        <v>2401</v>
      </c>
      <c r="G129" s="422" t="s">
        <v>3237</v>
      </c>
      <c r="H129" s="423">
        <v>0</v>
      </c>
      <c r="I129" s="392">
        <v>0</v>
      </c>
      <c r="J129" s="424">
        <v>44100</v>
      </c>
      <c r="K129" s="385">
        <f t="shared" si="2"/>
        <v>44100</v>
      </c>
    </row>
    <row r="130" spans="1:11" ht="45">
      <c r="A130" s="377">
        <v>127</v>
      </c>
      <c r="B130" s="418" t="s">
        <v>3239</v>
      </c>
      <c r="C130" s="419" t="s">
        <v>2401</v>
      </c>
      <c r="D130" s="420" t="s">
        <v>703</v>
      </c>
      <c r="E130" s="421" t="s">
        <v>453</v>
      </c>
      <c r="F130" s="419" t="s">
        <v>2401</v>
      </c>
      <c r="G130" s="422" t="s">
        <v>3237</v>
      </c>
      <c r="H130" s="423">
        <v>0</v>
      </c>
      <c r="I130" s="392">
        <v>0</v>
      </c>
      <c r="J130" s="424">
        <v>78400</v>
      </c>
      <c r="K130" s="385">
        <f t="shared" si="2"/>
        <v>78400</v>
      </c>
    </row>
    <row r="131" spans="1:11" ht="45">
      <c r="A131" s="377">
        <v>128</v>
      </c>
      <c r="B131" s="418" t="s">
        <v>3240</v>
      </c>
      <c r="C131" s="419" t="s">
        <v>2401</v>
      </c>
      <c r="D131" s="420" t="s">
        <v>703</v>
      </c>
      <c r="E131" s="421" t="s">
        <v>453</v>
      </c>
      <c r="F131" s="419" t="s">
        <v>2401</v>
      </c>
      <c r="G131" s="422" t="s">
        <v>3237</v>
      </c>
      <c r="H131" s="423">
        <v>0</v>
      </c>
      <c r="I131" s="392">
        <v>0</v>
      </c>
      <c r="J131" s="424">
        <v>78400</v>
      </c>
      <c r="K131" s="385">
        <f t="shared" si="2"/>
        <v>78400</v>
      </c>
    </row>
    <row r="132" spans="1:11" ht="45">
      <c r="A132" s="377">
        <v>129</v>
      </c>
      <c r="B132" s="418" t="s">
        <v>3224</v>
      </c>
      <c r="C132" s="419" t="s">
        <v>2401</v>
      </c>
      <c r="D132" s="420" t="s">
        <v>703</v>
      </c>
      <c r="E132" s="421" t="s">
        <v>453</v>
      </c>
      <c r="F132" s="419" t="s">
        <v>2401</v>
      </c>
      <c r="G132" s="422" t="s">
        <v>3237</v>
      </c>
      <c r="H132" s="423">
        <v>0</v>
      </c>
      <c r="I132" s="392">
        <v>0</v>
      </c>
      <c r="J132" s="424">
        <v>78400</v>
      </c>
      <c r="K132" s="385">
        <f t="shared" si="2"/>
        <v>78400</v>
      </c>
    </row>
    <row r="133" spans="1:11" ht="45">
      <c r="A133" s="377">
        <v>130</v>
      </c>
      <c r="B133" s="418" t="s">
        <v>3241</v>
      </c>
      <c r="C133" s="419" t="s">
        <v>2401</v>
      </c>
      <c r="D133" s="420" t="s">
        <v>703</v>
      </c>
      <c r="E133" s="421" t="s">
        <v>453</v>
      </c>
      <c r="F133" s="419" t="s">
        <v>2401</v>
      </c>
      <c r="G133" s="422" t="s">
        <v>3237</v>
      </c>
      <c r="H133" s="423">
        <v>0</v>
      </c>
      <c r="I133" s="392">
        <v>0</v>
      </c>
      <c r="J133" s="424">
        <v>78400</v>
      </c>
      <c r="K133" s="385">
        <f t="shared" si="2"/>
        <v>78400</v>
      </c>
    </row>
    <row r="134" spans="1:11" ht="45">
      <c r="A134" s="377">
        <v>131</v>
      </c>
      <c r="B134" s="418" t="s">
        <v>3223</v>
      </c>
      <c r="C134" s="419" t="s">
        <v>2401</v>
      </c>
      <c r="D134" s="420" t="s">
        <v>703</v>
      </c>
      <c r="E134" s="421" t="s">
        <v>453</v>
      </c>
      <c r="F134" s="419" t="s">
        <v>2401</v>
      </c>
      <c r="G134" s="422" t="s">
        <v>3237</v>
      </c>
      <c r="H134" s="423">
        <v>0</v>
      </c>
      <c r="I134" s="392">
        <v>0</v>
      </c>
      <c r="J134" s="424">
        <v>78400</v>
      </c>
      <c r="K134" s="385">
        <f t="shared" si="2"/>
        <v>78400</v>
      </c>
    </row>
    <row r="135" spans="1:11" ht="45">
      <c r="A135" s="377">
        <v>132</v>
      </c>
      <c r="B135" s="418" t="s">
        <v>3223</v>
      </c>
      <c r="C135" s="419" t="s">
        <v>2401</v>
      </c>
      <c r="D135" s="420" t="s">
        <v>2551</v>
      </c>
      <c r="E135" s="421" t="s">
        <v>453</v>
      </c>
      <c r="F135" s="419" t="s">
        <v>2401</v>
      </c>
      <c r="G135" s="422" t="s">
        <v>3242</v>
      </c>
      <c r="H135" s="423">
        <v>0</v>
      </c>
      <c r="I135" s="392">
        <v>0</v>
      </c>
      <c r="J135" s="424">
        <v>87500</v>
      </c>
      <c r="K135" s="385">
        <f t="shared" si="2"/>
        <v>87500</v>
      </c>
    </row>
    <row r="136" spans="1:11" ht="45">
      <c r="A136" s="377">
        <v>133</v>
      </c>
      <c r="B136" s="418" t="s">
        <v>3225</v>
      </c>
      <c r="C136" s="419" t="s">
        <v>2401</v>
      </c>
      <c r="D136" s="420" t="s">
        <v>2551</v>
      </c>
      <c r="E136" s="421" t="s">
        <v>453</v>
      </c>
      <c r="F136" s="419" t="s">
        <v>2401</v>
      </c>
      <c r="G136" s="422" t="s">
        <v>3242</v>
      </c>
      <c r="H136" s="423">
        <v>0</v>
      </c>
      <c r="I136" s="392">
        <v>0</v>
      </c>
      <c r="J136" s="424">
        <v>87500</v>
      </c>
      <c r="K136" s="385">
        <f t="shared" si="2"/>
        <v>87500</v>
      </c>
    </row>
    <row r="137" spans="1:11" ht="45">
      <c r="A137" s="377">
        <v>134</v>
      </c>
      <c r="B137" s="418" t="s">
        <v>3243</v>
      </c>
      <c r="C137" s="419" t="s">
        <v>2401</v>
      </c>
      <c r="D137" s="420" t="s">
        <v>2551</v>
      </c>
      <c r="E137" s="421" t="s">
        <v>453</v>
      </c>
      <c r="F137" s="419" t="s">
        <v>2401</v>
      </c>
      <c r="G137" s="422" t="s">
        <v>3242</v>
      </c>
      <c r="H137" s="423">
        <v>0</v>
      </c>
      <c r="I137" s="392">
        <v>0</v>
      </c>
      <c r="J137" s="424">
        <v>104000</v>
      </c>
      <c r="K137" s="385">
        <f t="shared" si="2"/>
        <v>104000</v>
      </c>
    </row>
    <row r="138" spans="1:11" ht="45">
      <c r="A138" s="377">
        <v>135</v>
      </c>
      <c r="B138" s="418" t="s">
        <v>3222</v>
      </c>
      <c r="C138" s="419" t="s">
        <v>2401</v>
      </c>
      <c r="D138" s="420" t="s">
        <v>2551</v>
      </c>
      <c r="E138" s="421" t="s">
        <v>453</v>
      </c>
      <c r="F138" s="419" t="s">
        <v>2401</v>
      </c>
      <c r="G138" s="422" t="s">
        <v>3242</v>
      </c>
      <c r="H138" s="423">
        <v>0</v>
      </c>
      <c r="I138" s="392">
        <v>0</v>
      </c>
      <c r="J138" s="424">
        <v>87500</v>
      </c>
      <c r="K138" s="385">
        <f t="shared" si="2"/>
        <v>87500</v>
      </c>
    </row>
    <row r="139" spans="1:11" ht="45">
      <c r="A139" s="377">
        <v>136</v>
      </c>
      <c r="B139" s="418" t="s">
        <v>2561</v>
      </c>
      <c r="C139" s="419" t="s">
        <v>2401</v>
      </c>
      <c r="D139" s="420" t="s">
        <v>2551</v>
      </c>
      <c r="E139" s="421" t="s">
        <v>453</v>
      </c>
      <c r="F139" s="419" t="s">
        <v>2401</v>
      </c>
      <c r="G139" s="422" t="s">
        <v>3244</v>
      </c>
      <c r="H139" s="423">
        <v>0</v>
      </c>
      <c r="I139" s="392">
        <v>0</v>
      </c>
      <c r="J139" s="424">
        <v>57800</v>
      </c>
      <c r="K139" s="385">
        <f t="shared" si="2"/>
        <v>57800</v>
      </c>
    </row>
    <row r="140" spans="1:11" ht="45">
      <c r="A140" s="377">
        <v>137</v>
      </c>
      <c r="B140" s="418" t="s">
        <v>3245</v>
      </c>
      <c r="C140" s="419" t="s">
        <v>2401</v>
      </c>
      <c r="D140" s="420" t="s">
        <v>2493</v>
      </c>
      <c r="E140" s="421" t="s">
        <v>453</v>
      </c>
      <c r="F140" s="419" t="s">
        <v>2401</v>
      </c>
      <c r="G140" s="422" t="s">
        <v>3246</v>
      </c>
      <c r="H140" s="423">
        <v>0</v>
      </c>
      <c r="I140" s="392">
        <v>0</v>
      </c>
      <c r="J140" s="424">
        <v>104000</v>
      </c>
      <c r="K140" s="385">
        <f t="shared" ref="K140:K171" si="3">H140-I140+J140</f>
        <v>104000</v>
      </c>
    </row>
    <row r="141" spans="1:11" ht="45">
      <c r="A141" s="377">
        <v>138</v>
      </c>
      <c r="B141" s="418" t="s">
        <v>3247</v>
      </c>
      <c r="C141" s="419" t="s">
        <v>2401</v>
      </c>
      <c r="D141" s="420" t="s">
        <v>2493</v>
      </c>
      <c r="E141" s="421" t="s">
        <v>453</v>
      </c>
      <c r="F141" s="419" t="s">
        <v>2401</v>
      </c>
      <c r="G141" s="422" t="s">
        <v>3248</v>
      </c>
      <c r="H141" s="423">
        <v>0</v>
      </c>
      <c r="I141" s="392">
        <v>0</v>
      </c>
      <c r="J141" s="424">
        <v>33600</v>
      </c>
      <c r="K141" s="385">
        <f t="shared" si="3"/>
        <v>33600</v>
      </c>
    </row>
    <row r="142" spans="1:11" ht="45">
      <c r="A142" s="377">
        <v>139</v>
      </c>
      <c r="B142" s="418" t="s">
        <v>3224</v>
      </c>
      <c r="C142" s="419" t="s">
        <v>2401</v>
      </c>
      <c r="D142" s="420" t="s">
        <v>2493</v>
      </c>
      <c r="E142" s="421" t="s">
        <v>453</v>
      </c>
      <c r="F142" s="419" t="s">
        <v>2401</v>
      </c>
      <c r="G142" s="422" t="s">
        <v>3248</v>
      </c>
      <c r="H142" s="423">
        <v>0</v>
      </c>
      <c r="I142" s="392">
        <v>0</v>
      </c>
      <c r="J142" s="424">
        <v>33600</v>
      </c>
      <c r="K142" s="385">
        <f t="shared" si="3"/>
        <v>33600</v>
      </c>
    </row>
    <row r="143" spans="1:11" ht="45">
      <c r="A143" s="377">
        <v>140</v>
      </c>
      <c r="B143" s="418" t="s">
        <v>3234</v>
      </c>
      <c r="C143" s="419" t="s">
        <v>2401</v>
      </c>
      <c r="D143" s="420" t="s">
        <v>2493</v>
      </c>
      <c r="E143" s="421" t="s">
        <v>453</v>
      </c>
      <c r="F143" s="419" t="s">
        <v>2401</v>
      </c>
      <c r="G143" s="422" t="s">
        <v>3248</v>
      </c>
      <c r="H143" s="423">
        <v>0</v>
      </c>
      <c r="I143" s="392">
        <v>0</v>
      </c>
      <c r="J143" s="424">
        <v>33600</v>
      </c>
      <c r="K143" s="385">
        <f t="shared" si="3"/>
        <v>33600</v>
      </c>
    </row>
    <row r="144" spans="1:11" ht="45">
      <c r="A144" s="377">
        <v>141</v>
      </c>
      <c r="B144" s="418" t="s">
        <v>3223</v>
      </c>
      <c r="C144" s="419" t="s">
        <v>2401</v>
      </c>
      <c r="D144" s="420" t="s">
        <v>2493</v>
      </c>
      <c r="E144" s="421" t="s">
        <v>453</v>
      </c>
      <c r="F144" s="419" t="s">
        <v>2401</v>
      </c>
      <c r="G144" s="422" t="s">
        <v>3248</v>
      </c>
      <c r="H144" s="423">
        <v>0</v>
      </c>
      <c r="I144" s="392">
        <v>0</v>
      </c>
      <c r="J144" s="424">
        <v>22400</v>
      </c>
      <c r="K144" s="385">
        <f t="shared" si="3"/>
        <v>22400</v>
      </c>
    </row>
    <row r="145" spans="1:11" ht="45">
      <c r="A145" s="377">
        <v>142</v>
      </c>
      <c r="B145" s="418" t="s">
        <v>3225</v>
      </c>
      <c r="C145" s="419" t="s">
        <v>2401</v>
      </c>
      <c r="D145" s="420" t="s">
        <v>2493</v>
      </c>
      <c r="E145" s="421" t="s">
        <v>453</v>
      </c>
      <c r="F145" s="419" t="s">
        <v>2401</v>
      </c>
      <c r="G145" s="422" t="s">
        <v>3248</v>
      </c>
      <c r="H145" s="423">
        <v>0</v>
      </c>
      <c r="I145" s="392">
        <v>0</v>
      </c>
      <c r="J145" s="424">
        <v>22400</v>
      </c>
      <c r="K145" s="385">
        <f t="shared" si="3"/>
        <v>22400</v>
      </c>
    </row>
    <row r="146" spans="1:11" ht="45">
      <c r="A146" s="377">
        <v>143</v>
      </c>
      <c r="B146" s="418" t="s">
        <v>3222</v>
      </c>
      <c r="C146" s="419" t="s">
        <v>2401</v>
      </c>
      <c r="D146" s="420" t="s">
        <v>2493</v>
      </c>
      <c r="E146" s="421" t="s">
        <v>453</v>
      </c>
      <c r="F146" s="419" t="s">
        <v>2401</v>
      </c>
      <c r="G146" s="422" t="s">
        <v>3248</v>
      </c>
      <c r="H146" s="423">
        <v>0</v>
      </c>
      <c r="I146" s="392">
        <v>0</v>
      </c>
      <c r="J146" s="424">
        <v>22400</v>
      </c>
      <c r="K146" s="385">
        <f t="shared" si="3"/>
        <v>22400</v>
      </c>
    </row>
    <row r="147" spans="1:11" ht="45">
      <c r="A147" s="377">
        <v>144</v>
      </c>
      <c r="B147" s="418" t="s">
        <v>2561</v>
      </c>
      <c r="C147" s="419" t="s">
        <v>2401</v>
      </c>
      <c r="D147" s="420" t="s">
        <v>2493</v>
      </c>
      <c r="E147" s="421" t="s">
        <v>453</v>
      </c>
      <c r="F147" s="419" t="s">
        <v>2401</v>
      </c>
      <c r="G147" s="422" t="s">
        <v>3248</v>
      </c>
      <c r="H147" s="423">
        <v>0</v>
      </c>
      <c r="I147" s="392">
        <v>0</v>
      </c>
      <c r="J147" s="424">
        <v>12600</v>
      </c>
      <c r="K147" s="385">
        <f t="shared" si="3"/>
        <v>12600</v>
      </c>
    </row>
    <row r="148" spans="1:11" ht="45">
      <c r="A148" s="377">
        <v>145</v>
      </c>
      <c r="B148" s="418" t="s">
        <v>3249</v>
      </c>
      <c r="C148" s="419" t="s">
        <v>2401</v>
      </c>
      <c r="D148" s="420" t="s">
        <v>703</v>
      </c>
      <c r="E148" s="421" t="s">
        <v>453</v>
      </c>
      <c r="F148" s="419" t="s">
        <v>2401</v>
      </c>
      <c r="G148" s="422" t="s">
        <v>3248</v>
      </c>
      <c r="H148" s="423">
        <v>0</v>
      </c>
      <c r="I148" s="392">
        <v>0</v>
      </c>
      <c r="J148" s="424">
        <v>12600</v>
      </c>
      <c r="K148" s="385">
        <f t="shared" si="3"/>
        <v>12600</v>
      </c>
    </row>
    <row r="149" spans="1:11" ht="45">
      <c r="A149" s="377">
        <v>146</v>
      </c>
      <c r="B149" s="418" t="s">
        <v>3216</v>
      </c>
      <c r="C149" s="419" t="s">
        <v>2401</v>
      </c>
      <c r="D149" s="420" t="s">
        <v>703</v>
      </c>
      <c r="E149" s="421" t="s">
        <v>453</v>
      </c>
      <c r="F149" s="419" t="s">
        <v>2401</v>
      </c>
      <c r="G149" s="422" t="s">
        <v>3248</v>
      </c>
      <c r="H149" s="423">
        <v>0</v>
      </c>
      <c r="I149" s="392">
        <v>0</v>
      </c>
      <c r="J149" s="424">
        <v>12600</v>
      </c>
      <c r="K149" s="385">
        <f t="shared" si="3"/>
        <v>12600</v>
      </c>
    </row>
    <row r="150" spans="1:11" ht="45">
      <c r="A150" s="377">
        <v>147</v>
      </c>
      <c r="B150" s="418" t="s">
        <v>3238</v>
      </c>
      <c r="C150" s="419" t="s">
        <v>2401</v>
      </c>
      <c r="D150" s="420" t="s">
        <v>703</v>
      </c>
      <c r="E150" s="421" t="s">
        <v>453</v>
      </c>
      <c r="F150" s="419" t="s">
        <v>2401</v>
      </c>
      <c r="G150" s="422" t="s">
        <v>3248</v>
      </c>
      <c r="H150" s="423">
        <v>0</v>
      </c>
      <c r="I150" s="392">
        <v>0</v>
      </c>
      <c r="J150" s="424">
        <v>12600</v>
      </c>
      <c r="K150" s="385">
        <f t="shared" si="3"/>
        <v>12600</v>
      </c>
    </row>
    <row r="151" spans="1:11" ht="45">
      <c r="A151" s="377">
        <v>148</v>
      </c>
      <c r="B151" s="418" t="s">
        <v>3250</v>
      </c>
      <c r="C151" s="419" t="s">
        <v>2401</v>
      </c>
      <c r="D151" s="420" t="s">
        <v>703</v>
      </c>
      <c r="E151" s="421" t="s">
        <v>453</v>
      </c>
      <c r="F151" s="419" t="s">
        <v>2401</v>
      </c>
      <c r="G151" s="422" t="s">
        <v>3248</v>
      </c>
      <c r="H151" s="423">
        <v>0</v>
      </c>
      <c r="I151" s="392">
        <v>0</v>
      </c>
      <c r="J151" s="424">
        <v>28000</v>
      </c>
      <c r="K151" s="385">
        <f t="shared" si="3"/>
        <v>28000</v>
      </c>
    </row>
    <row r="152" spans="1:11" ht="45">
      <c r="A152" s="377">
        <v>149</v>
      </c>
      <c r="B152" s="418" t="s">
        <v>3233</v>
      </c>
      <c r="C152" s="419" t="s">
        <v>2401</v>
      </c>
      <c r="D152" s="420" t="s">
        <v>703</v>
      </c>
      <c r="E152" s="421" t="s">
        <v>453</v>
      </c>
      <c r="F152" s="419" t="s">
        <v>2401</v>
      </c>
      <c r="G152" s="422" t="s">
        <v>3248</v>
      </c>
      <c r="H152" s="423">
        <v>0</v>
      </c>
      <c r="I152" s="392">
        <v>0</v>
      </c>
      <c r="J152" s="424">
        <v>22400</v>
      </c>
      <c r="K152" s="385">
        <f t="shared" si="3"/>
        <v>22400</v>
      </c>
    </row>
    <row r="153" spans="1:11" ht="45">
      <c r="A153" s="377">
        <v>150</v>
      </c>
      <c r="B153" s="418" t="s">
        <v>3251</v>
      </c>
      <c r="C153" s="419" t="s">
        <v>2401</v>
      </c>
      <c r="D153" s="420" t="s">
        <v>2551</v>
      </c>
      <c r="E153" s="421" t="s">
        <v>453</v>
      </c>
      <c r="F153" s="419" t="s">
        <v>2401</v>
      </c>
      <c r="G153" s="422" t="s">
        <v>3248</v>
      </c>
      <c r="H153" s="423">
        <v>0</v>
      </c>
      <c r="I153" s="392">
        <v>0</v>
      </c>
      <c r="J153" s="424">
        <v>28000</v>
      </c>
      <c r="K153" s="385">
        <f t="shared" si="3"/>
        <v>28000</v>
      </c>
    </row>
    <row r="154" spans="1:11" ht="45">
      <c r="A154" s="377">
        <v>151</v>
      </c>
      <c r="B154" s="418" t="s">
        <v>3252</v>
      </c>
      <c r="C154" s="419" t="s">
        <v>2401</v>
      </c>
      <c r="D154" s="420" t="s">
        <v>2551</v>
      </c>
      <c r="E154" s="421" t="s">
        <v>453</v>
      </c>
      <c r="F154" s="419" t="s">
        <v>2401</v>
      </c>
      <c r="G154" s="422" t="s">
        <v>3248</v>
      </c>
      <c r="H154" s="423">
        <v>0</v>
      </c>
      <c r="I154" s="392">
        <v>0</v>
      </c>
      <c r="J154" s="424">
        <v>12600</v>
      </c>
      <c r="K154" s="385">
        <f t="shared" si="3"/>
        <v>12600</v>
      </c>
    </row>
    <row r="155" spans="1:11" ht="45">
      <c r="A155" s="377">
        <v>152</v>
      </c>
      <c r="B155" s="418" t="s">
        <v>3226</v>
      </c>
      <c r="C155" s="419" t="s">
        <v>2401</v>
      </c>
      <c r="D155" s="420" t="s">
        <v>2551</v>
      </c>
      <c r="E155" s="421" t="s">
        <v>453</v>
      </c>
      <c r="F155" s="419" t="s">
        <v>2401</v>
      </c>
      <c r="G155" s="422" t="s">
        <v>3248</v>
      </c>
      <c r="H155" s="423">
        <v>0</v>
      </c>
      <c r="I155" s="392">
        <v>0</v>
      </c>
      <c r="J155" s="424">
        <v>12600</v>
      </c>
      <c r="K155" s="385">
        <f t="shared" si="3"/>
        <v>12600</v>
      </c>
    </row>
    <row r="156" spans="1:11" ht="45">
      <c r="A156" s="377">
        <v>153</v>
      </c>
      <c r="B156" s="418" t="s">
        <v>3221</v>
      </c>
      <c r="C156" s="419" t="s">
        <v>2401</v>
      </c>
      <c r="D156" s="420" t="s">
        <v>2551</v>
      </c>
      <c r="E156" s="421" t="s">
        <v>453</v>
      </c>
      <c r="F156" s="419" t="s">
        <v>2401</v>
      </c>
      <c r="G156" s="422" t="s">
        <v>3248</v>
      </c>
      <c r="H156" s="423">
        <v>0</v>
      </c>
      <c r="I156" s="392">
        <v>0</v>
      </c>
      <c r="J156" s="424">
        <v>22400</v>
      </c>
      <c r="K156" s="385">
        <f t="shared" si="3"/>
        <v>22400</v>
      </c>
    </row>
    <row r="157" spans="1:11" ht="45">
      <c r="A157" s="377">
        <v>154</v>
      </c>
      <c r="B157" s="418" t="s">
        <v>3247</v>
      </c>
      <c r="C157" s="419" t="s">
        <v>2401</v>
      </c>
      <c r="D157" s="420" t="s">
        <v>703</v>
      </c>
      <c r="E157" s="421" t="s">
        <v>453</v>
      </c>
      <c r="F157" s="419" t="s">
        <v>2401</v>
      </c>
      <c r="G157" s="422" t="s">
        <v>3253</v>
      </c>
      <c r="H157" s="423">
        <v>0</v>
      </c>
      <c r="I157" s="392">
        <v>0</v>
      </c>
      <c r="J157" s="424">
        <v>50400</v>
      </c>
      <c r="K157" s="385">
        <f t="shared" si="3"/>
        <v>50400</v>
      </c>
    </row>
    <row r="158" spans="1:11" ht="45">
      <c r="A158" s="377">
        <v>155</v>
      </c>
      <c r="B158" s="418" t="s">
        <v>3234</v>
      </c>
      <c r="C158" s="419" t="s">
        <v>2401</v>
      </c>
      <c r="D158" s="420" t="s">
        <v>703</v>
      </c>
      <c r="E158" s="421" t="s">
        <v>453</v>
      </c>
      <c r="F158" s="419" t="s">
        <v>2401</v>
      </c>
      <c r="G158" s="422" t="s">
        <v>3254</v>
      </c>
      <c r="H158" s="423">
        <v>0</v>
      </c>
      <c r="I158" s="392">
        <v>0</v>
      </c>
      <c r="J158" s="424">
        <v>50400</v>
      </c>
      <c r="K158" s="385">
        <f t="shared" si="3"/>
        <v>50400</v>
      </c>
    </row>
    <row r="159" spans="1:11" ht="45">
      <c r="A159" s="377">
        <v>156</v>
      </c>
      <c r="B159" s="418" t="s">
        <v>3255</v>
      </c>
      <c r="C159" s="419" t="s">
        <v>2401</v>
      </c>
      <c r="D159" s="420" t="s">
        <v>703</v>
      </c>
      <c r="E159" s="421" t="s">
        <v>453</v>
      </c>
      <c r="F159" s="419" t="s">
        <v>2401</v>
      </c>
      <c r="G159" s="422" t="s">
        <v>3254</v>
      </c>
      <c r="H159" s="423">
        <v>0</v>
      </c>
      <c r="I159" s="392">
        <v>0</v>
      </c>
      <c r="J159" s="424">
        <v>33600</v>
      </c>
      <c r="K159" s="385">
        <f t="shared" si="3"/>
        <v>33600</v>
      </c>
    </row>
    <row r="160" spans="1:11" ht="45">
      <c r="A160" s="377">
        <v>157</v>
      </c>
      <c r="B160" s="418" t="s">
        <v>3256</v>
      </c>
      <c r="C160" s="419" t="s">
        <v>2401</v>
      </c>
      <c r="D160" s="420" t="s">
        <v>703</v>
      </c>
      <c r="E160" s="421" t="s">
        <v>453</v>
      </c>
      <c r="F160" s="419" t="s">
        <v>2401</v>
      </c>
      <c r="G160" s="422" t="s">
        <v>3254</v>
      </c>
      <c r="H160" s="423">
        <v>0</v>
      </c>
      <c r="I160" s="392">
        <v>0</v>
      </c>
      <c r="J160" s="424">
        <v>33600</v>
      </c>
      <c r="K160" s="385">
        <f t="shared" si="3"/>
        <v>33600</v>
      </c>
    </row>
    <row r="161" spans="1:12" ht="45">
      <c r="A161" s="377">
        <v>158</v>
      </c>
      <c r="B161" s="418" t="s">
        <v>3257</v>
      </c>
      <c r="C161" s="419" t="s">
        <v>2401</v>
      </c>
      <c r="D161" s="420" t="s">
        <v>703</v>
      </c>
      <c r="E161" s="421" t="s">
        <v>453</v>
      </c>
      <c r="F161" s="419" t="s">
        <v>2401</v>
      </c>
      <c r="G161" s="422" t="s">
        <v>3254</v>
      </c>
      <c r="H161" s="423">
        <v>0</v>
      </c>
      <c r="I161" s="392">
        <v>0</v>
      </c>
      <c r="J161" s="424">
        <v>18900</v>
      </c>
      <c r="K161" s="385">
        <f t="shared" si="3"/>
        <v>18900</v>
      </c>
    </row>
    <row r="162" spans="1:12" ht="45">
      <c r="A162" s="377">
        <v>159</v>
      </c>
      <c r="B162" s="418" t="s">
        <v>3234</v>
      </c>
      <c r="C162" s="419" t="s">
        <v>2401</v>
      </c>
      <c r="D162" s="420" t="s">
        <v>703</v>
      </c>
      <c r="E162" s="421" t="s">
        <v>453</v>
      </c>
      <c r="F162" s="419" t="s">
        <v>2401</v>
      </c>
      <c r="G162" s="422" t="s">
        <v>3258</v>
      </c>
      <c r="H162" s="423">
        <v>0</v>
      </c>
      <c r="I162" s="392">
        <v>0</v>
      </c>
      <c r="J162" s="424">
        <v>33600</v>
      </c>
      <c r="K162" s="385">
        <f t="shared" si="3"/>
        <v>33600</v>
      </c>
    </row>
    <row r="163" spans="1:12" ht="45">
      <c r="A163" s="377">
        <v>160</v>
      </c>
      <c r="B163" s="418" t="s">
        <v>3255</v>
      </c>
      <c r="C163" s="419" t="s">
        <v>2401</v>
      </c>
      <c r="D163" s="420" t="s">
        <v>2551</v>
      </c>
      <c r="E163" s="421" t="s">
        <v>453</v>
      </c>
      <c r="F163" s="419" t="s">
        <v>2401</v>
      </c>
      <c r="G163" s="422" t="s">
        <v>3258</v>
      </c>
      <c r="H163" s="423">
        <v>0</v>
      </c>
      <c r="I163" s="392">
        <v>0</v>
      </c>
      <c r="J163" s="424">
        <v>22400</v>
      </c>
      <c r="K163" s="385">
        <f t="shared" si="3"/>
        <v>22400</v>
      </c>
    </row>
    <row r="164" spans="1:12" ht="45">
      <c r="A164" s="377">
        <v>161</v>
      </c>
      <c r="B164" s="418" t="s">
        <v>3259</v>
      </c>
      <c r="C164" s="419" t="s">
        <v>2401</v>
      </c>
      <c r="D164" s="420" t="s">
        <v>2551</v>
      </c>
      <c r="E164" s="421" t="s">
        <v>453</v>
      </c>
      <c r="F164" s="419" t="s">
        <v>2401</v>
      </c>
      <c r="G164" s="422" t="s">
        <v>3258</v>
      </c>
      <c r="H164" s="423">
        <v>0</v>
      </c>
      <c r="I164" s="392">
        <v>0</v>
      </c>
      <c r="J164" s="424">
        <v>28000</v>
      </c>
      <c r="K164" s="385">
        <f t="shared" si="3"/>
        <v>28000</v>
      </c>
    </row>
    <row r="165" spans="1:12" ht="45">
      <c r="A165" s="377">
        <v>162</v>
      </c>
      <c r="B165" s="418" t="s">
        <v>3260</v>
      </c>
      <c r="C165" s="419" t="s">
        <v>2401</v>
      </c>
      <c r="D165" s="420" t="s">
        <v>2551</v>
      </c>
      <c r="E165" s="421" t="s">
        <v>453</v>
      </c>
      <c r="F165" s="419" t="s">
        <v>2401</v>
      </c>
      <c r="G165" s="422" t="s">
        <v>3258</v>
      </c>
      <c r="H165" s="423">
        <v>0</v>
      </c>
      <c r="I165" s="392">
        <v>0</v>
      </c>
      <c r="J165" s="424">
        <v>22400</v>
      </c>
      <c r="K165" s="385">
        <f t="shared" si="3"/>
        <v>22400</v>
      </c>
    </row>
    <row r="166" spans="1:12" ht="45">
      <c r="A166" s="377">
        <v>163</v>
      </c>
      <c r="B166" s="418" t="s">
        <v>3257</v>
      </c>
      <c r="C166" s="419" t="s">
        <v>2401</v>
      </c>
      <c r="D166" s="420" t="s">
        <v>2551</v>
      </c>
      <c r="E166" s="421" t="s">
        <v>453</v>
      </c>
      <c r="F166" s="419" t="s">
        <v>2401</v>
      </c>
      <c r="G166" s="422" t="s">
        <v>3258</v>
      </c>
      <c r="H166" s="423">
        <v>0</v>
      </c>
      <c r="I166" s="392">
        <v>0</v>
      </c>
      <c r="J166" s="424">
        <v>12600</v>
      </c>
      <c r="K166" s="385">
        <f t="shared" si="3"/>
        <v>12600</v>
      </c>
    </row>
    <row r="167" spans="1:12" ht="45">
      <c r="A167" s="377">
        <v>164</v>
      </c>
      <c r="B167" s="418" t="s">
        <v>3228</v>
      </c>
      <c r="C167" s="419" t="s">
        <v>2401</v>
      </c>
      <c r="D167" s="420" t="s">
        <v>2551</v>
      </c>
      <c r="E167" s="421" t="s">
        <v>453</v>
      </c>
      <c r="F167" s="419" t="s">
        <v>2401</v>
      </c>
      <c r="G167" s="422" t="s">
        <v>3261</v>
      </c>
      <c r="H167" s="423">
        <v>0</v>
      </c>
      <c r="I167" s="392">
        <v>0</v>
      </c>
      <c r="J167" s="424">
        <v>84000</v>
      </c>
      <c r="K167" s="385">
        <f t="shared" si="3"/>
        <v>84000</v>
      </c>
    </row>
    <row r="168" spans="1:12" ht="45">
      <c r="A168" s="377">
        <v>165</v>
      </c>
      <c r="B168" s="418" t="s">
        <v>3225</v>
      </c>
      <c r="C168" s="419" t="s">
        <v>2401</v>
      </c>
      <c r="D168" s="420" t="s">
        <v>2551</v>
      </c>
      <c r="E168" s="421" t="s">
        <v>453</v>
      </c>
      <c r="F168" s="419" t="s">
        <v>2401</v>
      </c>
      <c r="G168" s="422" t="s">
        <v>3261</v>
      </c>
      <c r="H168" s="423">
        <v>0</v>
      </c>
      <c r="I168" s="392">
        <v>0</v>
      </c>
      <c r="J168" s="424">
        <v>57400</v>
      </c>
      <c r="K168" s="385">
        <f t="shared" si="3"/>
        <v>57400</v>
      </c>
    </row>
    <row r="169" spans="1:12" ht="45">
      <c r="A169" s="377">
        <v>166</v>
      </c>
      <c r="B169" s="418" t="s">
        <v>3223</v>
      </c>
      <c r="C169" s="419" t="s">
        <v>2401</v>
      </c>
      <c r="D169" s="420" t="s">
        <v>2551</v>
      </c>
      <c r="E169" s="421" t="s">
        <v>453</v>
      </c>
      <c r="F169" s="419" t="s">
        <v>2401</v>
      </c>
      <c r="G169" s="422" t="s">
        <v>3261</v>
      </c>
      <c r="H169" s="423">
        <v>0</v>
      </c>
      <c r="I169" s="392">
        <v>0</v>
      </c>
      <c r="J169" s="424">
        <v>57400</v>
      </c>
      <c r="K169" s="385">
        <f t="shared" si="3"/>
        <v>57400</v>
      </c>
    </row>
    <row r="170" spans="1:12" ht="45">
      <c r="A170" s="377">
        <v>167</v>
      </c>
      <c r="B170" s="418" t="s">
        <v>3221</v>
      </c>
      <c r="C170" s="419" t="s">
        <v>2401</v>
      </c>
      <c r="D170" s="420" t="s">
        <v>2551</v>
      </c>
      <c r="E170" s="421" t="s">
        <v>453</v>
      </c>
      <c r="F170" s="419" t="s">
        <v>2401</v>
      </c>
      <c r="G170" s="422" t="s">
        <v>3261</v>
      </c>
      <c r="H170" s="423">
        <v>0</v>
      </c>
      <c r="I170" s="392">
        <v>0</v>
      </c>
      <c r="J170" s="424">
        <v>57400</v>
      </c>
      <c r="K170" s="385">
        <f t="shared" si="3"/>
        <v>57400</v>
      </c>
    </row>
    <row r="171" spans="1:12" ht="45">
      <c r="A171" s="377">
        <v>168</v>
      </c>
      <c r="B171" s="418" t="s">
        <v>3226</v>
      </c>
      <c r="C171" s="419" t="s">
        <v>2401</v>
      </c>
      <c r="D171" s="420" t="s">
        <v>2551</v>
      </c>
      <c r="E171" s="421" t="s">
        <v>453</v>
      </c>
      <c r="F171" s="419" t="s">
        <v>2401</v>
      </c>
      <c r="G171" s="422" t="s">
        <v>3261</v>
      </c>
      <c r="H171" s="423">
        <v>0</v>
      </c>
      <c r="I171" s="392">
        <v>0</v>
      </c>
      <c r="J171" s="424">
        <v>32900</v>
      </c>
      <c r="K171" s="385">
        <f t="shared" si="3"/>
        <v>32900</v>
      </c>
    </row>
    <row r="172" spans="1:12" s="333" customFormat="1" ht="15.75">
      <c r="A172" s="337"/>
      <c r="B172" s="337" t="s">
        <v>330</v>
      </c>
      <c r="C172" s="337"/>
      <c r="D172" s="427"/>
      <c r="E172" s="428"/>
      <c r="F172" s="337"/>
      <c r="G172" s="427"/>
      <c r="H172" s="429">
        <f>SUM(H4:H171)</f>
        <v>5561251</v>
      </c>
      <c r="I172" s="429">
        <f>SUM(I4:I171)</f>
        <v>375000</v>
      </c>
      <c r="J172" s="429">
        <f>SUM(J4:J171)</f>
        <v>66784789</v>
      </c>
      <c r="K172" s="429">
        <f>SUM(K4:K171)</f>
        <v>71971040</v>
      </c>
      <c r="L172" s="370"/>
    </row>
    <row r="173" spans="1:12" s="333" customFormat="1" ht="15.75">
      <c r="A173" s="375" t="s">
        <v>331</v>
      </c>
      <c r="B173" s="334" t="s">
        <v>332</v>
      </c>
      <c r="C173" s="334"/>
      <c r="D173" s="374"/>
      <c r="E173" s="375"/>
      <c r="F173" s="334"/>
      <c r="G173" s="374"/>
      <c r="H173" s="344"/>
      <c r="I173" s="373"/>
      <c r="J173" s="376"/>
      <c r="K173" s="373"/>
      <c r="L173" s="370"/>
    </row>
    <row r="174" spans="1:12" s="333" customFormat="1" ht="30">
      <c r="A174" s="430">
        <v>1</v>
      </c>
      <c r="B174" s="392" t="s">
        <v>955</v>
      </c>
      <c r="C174" s="431" t="s">
        <v>956</v>
      </c>
      <c r="D174" s="432" t="s">
        <v>957</v>
      </c>
      <c r="E174" s="433" t="s">
        <v>958</v>
      </c>
      <c r="F174" s="396">
        <v>42070</v>
      </c>
      <c r="G174" s="434" t="s">
        <v>959</v>
      </c>
      <c r="H174" s="387">
        <v>3953280</v>
      </c>
      <c r="I174" s="435"/>
      <c r="J174" s="436">
        <v>0</v>
      </c>
      <c r="K174" s="437">
        <f>H174-I174+J174</f>
        <v>3953280</v>
      </c>
      <c r="L174" s="402">
        <v>3567556.8</v>
      </c>
    </row>
    <row r="175" spans="1:12" s="333" customFormat="1" ht="30">
      <c r="A175" s="430">
        <v>2</v>
      </c>
      <c r="B175" s="438" t="s">
        <v>960</v>
      </c>
      <c r="C175" s="431" t="s">
        <v>368</v>
      </c>
      <c r="D175" s="432" t="s">
        <v>957</v>
      </c>
      <c r="E175" s="379">
        <v>473</v>
      </c>
      <c r="F175" s="381" t="s">
        <v>961</v>
      </c>
      <c r="G175" s="439" t="s">
        <v>962</v>
      </c>
      <c r="H175" s="387">
        <v>612400</v>
      </c>
      <c r="I175" s="440">
        <v>612400</v>
      </c>
      <c r="J175" s="436">
        <v>0</v>
      </c>
      <c r="K175" s="441">
        <f t="shared" ref="K175:K178" si="4">H175-I175+J175</f>
        <v>0</v>
      </c>
      <c r="L175" s="366" t="s">
        <v>971</v>
      </c>
    </row>
    <row r="176" spans="1:12" ht="30">
      <c r="A176" s="442">
        <v>3</v>
      </c>
      <c r="B176" s="392" t="s">
        <v>963</v>
      </c>
      <c r="C176" s="431" t="s">
        <v>404</v>
      </c>
      <c r="D176" s="432" t="s">
        <v>957</v>
      </c>
      <c r="E176" s="381"/>
      <c r="F176" s="381" t="s">
        <v>964</v>
      </c>
      <c r="G176" s="443" t="s">
        <v>965</v>
      </c>
      <c r="H176" s="387">
        <v>7464536</v>
      </c>
      <c r="I176" s="345"/>
      <c r="J176" s="384">
        <v>0</v>
      </c>
      <c r="K176" s="441">
        <f t="shared" si="4"/>
        <v>7464536</v>
      </c>
    </row>
    <row r="177" spans="1:13" ht="30">
      <c r="A177" s="430">
        <v>4</v>
      </c>
      <c r="B177" s="345" t="s">
        <v>966</v>
      </c>
      <c r="C177" s="444" t="s">
        <v>967</v>
      </c>
      <c r="D177" s="432" t="s">
        <v>957</v>
      </c>
      <c r="E177" s="381"/>
      <c r="F177" s="445" t="s">
        <v>967</v>
      </c>
      <c r="G177" s="434" t="s">
        <v>968</v>
      </c>
      <c r="H177" s="387">
        <v>0</v>
      </c>
      <c r="I177" s="446">
        <v>0</v>
      </c>
      <c r="J177" s="402">
        <v>1101211.2</v>
      </c>
      <c r="K177" s="441">
        <f t="shared" si="4"/>
        <v>1101211.2</v>
      </c>
    </row>
    <row r="178" spans="1:13" ht="30">
      <c r="A178" s="442">
        <v>5</v>
      </c>
      <c r="B178" s="345" t="s">
        <v>969</v>
      </c>
      <c r="C178" s="444" t="s">
        <v>352</v>
      </c>
      <c r="D178" s="432" t="s">
        <v>957</v>
      </c>
      <c r="E178" s="447"/>
      <c r="F178" s="445" t="s">
        <v>352</v>
      </c>
      <c r="G178" s="434" t="s">
        <v>970</v>
      </c>
      <c r="H178" s="448"/>
      <c r="I178" s="449"/>
      <c r="J178" s="450">
        <v>503633</v>
      </c>
      <c r="K178" s="441">
        <f t="shared" si="4"/>
        <v>503633</v>
      </c>
      <c r="L178" s="366" t="s">
        <v>971</v>
      </c>
    </row>
    <row r="179" spans="1:13" s="333" customFormat="1" ht="15.75">
      <c r="A179" s="451"/>
      <c r="B179" s="451" t="s">
        <v>330</v>
      </c>
      <c r="C179" s="451"/>
      <c r="D179" s="452"/>
      <c r="E179" s="453"/>
      <c r="F179" s="451"/>
      <c r="G179" s="452"/>
      <c r="H179" s="454">
        <f>SUM(H174:H178)</f>
        <v>12030216</v>
      </c>
      <c r="I179" s="455">
        <f t="shared" ref="I179:K179" si="5">SUM(I174:I178)</f>
        <v>612400</v>
      </c>
      <c r="J179" s="456">
        <f t="shared" si="5"/>
        <v>1604844.2</v>
      </c>
      <c r="K179" s="455">
        <f t="shared" si="5"/>
        <v>13022660.199999999</v>
      </c>
      <c r="L179" s="370"/>
      <c r="M179" s="457"/>
    </row>
    <row r="180" spans="1:13" s="333" customFormat="1" ht="15.75">
      <c r="A180" s="334"/>
      <c r="B180" s="334" t="s">
        <v>334</v>
      </c>
      <c r="C180" s="334"/>
      <c r="D180" s="374"/>
      <c r="E180" s="375"/>
      <c r="F180" s="334"/>
      <c r="G180" s="374"/>
      <c r="H180" s="458">
        <f>H179+H172</f>
        <v>17591467</v>
      </c>
      <c r="I180" s="459">
        <f t="shared" ref="I180:K180" si="6">I179+I172</f>
        <v>987400</v>
      </c>
      <c r="J180" s="376">
        <f t="shared" si="6"/>
        <v>68389633.200000003</v>
      </c>
      <c r="K180" s="459">
        <f t="shared" si="6"/>
        <v>84993700.200000003</v>
      </c>
      <c r="L180" s="460"/>
      <c r="M180" s="461"/>
    </row>
    <row r="183" spans="1:13" ht="15.75">
      <c r="G183" s="1105"/>
      <c r="H183" s="1106"/>
      <c r="I183" s="1137"/>
      <c r="J183" s="1137"/>
      <c r="K183" s="1138"/>
      <c r="L183" s="1138"/>
    </row>
    <row r="184" spans="1:13" ht="15.75">
      <c r="G184" s="1105" t="s">
        <v>4800</v>
      </c>
      <c r="H184" s="1104"/>
      <c r="I184" s="1138"/>
      <c r="J184" s="1138"/>
      <c r="K184" s="1138"/>
      <c r="L184" s="1138"/>
    </row>
    <row r="185" spans="1:13" ht="16.5" thickBot="1">
      <c r="G185" s="88"/>
      <c r="H185" s="1104"/>
      <c r="I185" s="1138"/>
      <c r="J185" s="1138"/>
      <c r="K185" s="1138"/>
      <c r="L185" s="1138"/>
    </row>
    <row r="186" spans="1:13" ht="15.75" thickBot="1">
      <c r="G186" s="1358" t="s">
        <v>336</v>
      </c>
      <c r="H186" s="1411" t="s">
        <v>337</v>
      </c>
      <c r="I186" s="1412"/>
      <c r="J186" s="1412"/>
      <c r="K186" s="1413"/>
      <c r="L186" s="1414" t="s">
        <v>338</v>
      </c>
    </row>
    <row r="187" spans="1:13" ht="15.75" thickBot="1">
      <c r="G187" s="1359"/>
      <c r="H187" s="90" t="s">
        <v>339</v>
      </c>
      <c r="I187" s="1139" t="s">
        <v>340</v>
      </c>
      <c r="J187" s="1139" t="s">
        <v>341</v>
      </c>
      <c r="K187" s="1139" t="s">
        <v>342</v>
      </c>
      <c r="L187" s="1415"/>
    </row>
    <row r="188" spans="1:13" ht="15.75" thickBot="1">
      <c r="G188" s="91" t="s">
        <v>343</v>
      </c>
      <c r="H188" s="1113">
        <v>0</v>
      </c>
      <c r="I188" s="1140">
        <v>0</v>
      </c>
      <c r="J188" s="1140">
        <v>0</v>
      </c>
      <c r="K188" s="1140">
        <f>K179</f>
        <v>13022660.199999999</v>
      </c>
      <c r="L188" s="1139">
        <f>K188</f>
        <v>13022660.199999999</v>
      </c>
    </row>
    <row r="189" spans="1:13" ht="15.75" thickBot="1">
      <c r="G189" s="92" t="s">
        <v>344</v>
      </c>
      <c r="H189" s="93">
        <v>3968995</v>
      </c>
      <c r="I189" s="1141">
        <v>5332151</v>
      </c>
      <c r="J189" s="1141">
        <v>57918594</v>
      </c>
      <c r="K189" s="1141">
        <v>1800000</v>
      </c>
      <c r="L189" s="1139">
        <f t="shared" ref="L189:L193" si="7">SUM(H189:K189)</f>
        <v>69019740</v>
      </c>
    </row>
    <row r="190" spans="1:13" ht="30.75" thickBot="1">
      <c r="G190" s="92" t="s">
        <v>345</v>
      </c>
      <c r="H190" s="93"/>
      <c r="I190" s="1141"/>
      <c r="J190" s="1141"/>
      <c r="K190" s="1141"/>
      <c r="L190" s="1139">
        <f t="shared" si="7"/>
        <v>0</v>
      </c>
    </row>
    <row r="191" spans="1:13" ht="15.75" thickBot="1">
      <c r="G191" s="92" t="s">
        <v>346</v>
      </c>
      <c r="H191" s="93">
        <v>2951300</v>
      </c>
      <c r="I191" s="1141"/>
      <c r="J191" s="1141"/>
      <c r="K191" s="1141"/>
      <c r="L191" s="1139">
        <f t="shared" si="7"/>
        <v>2951300</v>
      </c>
    </row>
    <row r="192" spans="1:13" ht="15.75" thickBot="1">
      <c r="G192" s="94" t="s">
        <v>347</v>
      </c>
      <c r="H192" s="1141">
        <f>SUM(H189:H191)</f>
        <v>6920295</v>
      </c>
      <c r="I192" s="1141">
        <f t="shared" ref="I192:K192" si="8">SUM(I189:I191)</f>
        <v>5332151</v>
      </c>
      <c r="J192" s="1141">
        <f t="shared" si="8"/>
        <v>57918594</v>
      </c>
      <c r="K192" s="1141">
        <f t="shared" si="8"/>
        <v>1800000</v>
      </c>
      <c r="L192" s="1139">
        <f t="shared" si="7"/>
        <v>71971040</v>
      </c>
    </row>
    <row r="193" spans="7:12" ht="15.75" thickBot="1">
      <c r="G193" s="91" t="s">
        <v>348</v>
      </c>
      <c r="H193" s="1139">
        <f>H192+H188</f>
        <v>6920295</v>
      </c>
      <c r="I193" s="1139">
        <f t="shared" ref="I193:K193" si="9">I192+I188</f>
        <v>5332151</v>
      </c>
      <c r="J193" s="1139">
        <f t="shared" si="9"/>
        <v>57918594</v>
      </c>
      <c r="K193" s="1139">
        <f t="shared" si="9"/>
        <v>14822660.199999999</v>
      </c>
      <c r="L193" s="1139">
        <f t="shared" si="7"/>
        <v>84993700.200000003</v>
      </c>
    </row>
    <row r="194" spans="7:12" ht="15.75" thickBot="1">
      <c r="G194" s="91" t="s">
        <v>349</v>
      </c>
      <c r="H194" s="1142">
        <f>H193/L193*L194</f>
        <v>8.1421269855480413E-2</v>
      </c>
      <c r="I194" s="1142">
        <f>I193/L193*L194</f>
        <v>6.2735837920373294E-2</v>
      </c>
      <c r="J194" s="1142">
        <f>J193/L193*L194</f>
        <v>0.68144572908004775</v>
      </c>
      <c r="K194" s="1142">
        <f>K193/L193*L194</f>
        <v>0.1743971631440985</v>
      </c>
      <c r="L194" s="1142">
        <v>1</v>
      </c>
    </row>
    <row r="195" spans="7:12" ht="15.75">
      <c r="G195" s="88"/>
      <c r="H195" s="1104"/>
      <c r="I195" s="1138"/>
      <c r="J195" s="1138"/>
      <c r="K195" s="1138"/>
      <c r="L195" s="1138"/>
    </row>
    <row r="196" spans="7:12" ht="15.75">
      <c r="G196" s="88"/>
      <c r="H196" s="1104"/>
      <c r="I196" s="1138"/>
      <c r="J196" s="1138"/>
      <c r="K196" s="1138"/>
      <c r="L196" s="1138"/>
    </row>
  </sheetData>
  <mergeCells count="10">
    <mergeCell ref="G186:G187"/>
    <mergeCell ref="H186:K186"/>
    <mergeCell ref="L186:L187"/>
    <mergeCell ref="G1:G2"/>
    <mergeCell ref="A1:A2"/>
    <mergeCell ref="B1:B2"/>
    <mergeCell ref="C1:C2"/>
    <mergeCell ref="D1:D2"/>
    <mergeCell ref="E1:E2"/>
    <mergeCell ref="F1: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K226"/>
  <sheetViews>
    <sheetView topLeftCell="A214" workbookViewId="0">
      <selection activeCell="D219" sqref="D219"/>
    </sheetView>
  </sheetViews>
  <sheetFormatPr defaultColWidth="8.7109375" defaultRowHeight="15"/>
  <cols>
    <col min="1" max="1" width="8.7109375" style="88"/>
    <col min="2" max="2" width="17.7109375" style="88" bestFit="1" customWidth="1"/>
    <col min="3" max="3" width="12.28515625" style="88" customWidth="1"/>
    <col min="4" max="4" width="19" style="88" customWidth="1"/>
    <col min="5" max="5" width="13" style="88" customWidth="1"/>
    <col min="6" max="6" width="16.28515625" style="88" customWidth="1"/>
    <col min="7" max="7" width="21.28515625" style="88" customWidth="1"/>
    <col min="8" max="8" width="14.140625" style="88" customWidth="1"/>
    <col min="9" max="9" width="16" style="88" customWidth="1"/>
    <col min="10" max="10" width="16.28515625" style="88" customWidth="1"/>
    <col min="11" max="11" width="15.140625" style="88" customWidth="1"/>
    <col min="12" max="16384" width="8.7109375" style="88"/>
  </cols>
  <sheetData>
    <row r="1" spans="1:11" ht="15.75">
      <c r="A1" s="1168" t="s">
        <v>310</v>
      </c>
      <c r="B1" s="1169"/>
      <c r="C1" s="1169"/>
      <c r="D1" s="1169"/>
      <c r="E1" s="1169"/>
      <c r="F1" s="1169"/>
      <c r="G1" s="1169"/>
      <c r="H1" s="1169"/>
    </row>
    <row r="2" spans="1:11" ht="15.75">
      <c r="A2" s="1168"/>
      <c r="B2" s="1169"/>
      <c r="C2" s="1169"/>
      <c r="D2" s="1169"/>
      <c r="E2" s="1169"/>
      <c r="F2" s="1169"/>
      <c r="G2" s="1169"/>
      <c r="H2" s="1169"/>
    </row>
    <row r="3" spans="1:11" ht="15.75">
      <c r="A3" s="1170" t="s">
        <v>4747</v>
      </c>
      <c r="B3" s="1169"/>
      <c r="C3" s="1169"/>
      <c r="D3" s="1169"/>
      <c r="E3" s="1169"/>
      <c r="F3" s="1169"/>
      <c r="G3" s="1169"/>
      <c r="H3" s="1169"/>
    </row>
    <row r="4" spans="1:11" ht="15.75">
      <c r="A4" s="1170"/>
      <c r="B4" s="1169"/>
      <c r="C4" s="1169"/>
      <c r="D4" s="1169"/>
      <c r="E4" s="1169"/>
      <c r="F4" s="1169"/>
      <c r="G4" s="1169"/>
      <c r="H4" s="1169"/>
    </row>
    <row r="5" spans="1:11" ht="15.75">
      <c r="A5" s="1170" t="s">
        <v>4816</v>
      </c>
      <c r="B5" s="1171"/>
      <c r="C5" s="1169"/>
      <c r="D5" s="1169"/>
      <c r="E5" s="1169"/>
      <c r="F5" s="1169"/>
      <c r="G5" s="1169"/>
      <c r="H5" s="1169"/>
    </row>
    <row r="6" spans="1:11" ht="15.75">
      <c r="A6" s="1170"/>
      <c r="B6" s="1171"/>
      <c r="C6" s="1171"/>
      <c r="D6" s="1171"/>
      <c r="E6" s="1171"/>
      <c r="F6" s="1171"/>
      <c r="G6" s="1169"/>
      <c r="H6" s="1169"/>
    </row>
    <row r="7" spans="1:11" ht="15.75">
      <c r="A7" s="1170" t="s">
        <v>4817</v>
      </c>
      <c r="B7" s="1169"/>
      <c r="C7" s="1169"/>
      <c r="D7" s="1169"/>
      <c r="E7" s="1169"/>
      <c r="F7" s="1169"/>
      <c r="G7" s="1169"/>
      <c r="H7" s="1169"/>
    </row>
    <row r="8" spans="1:11" ht="75.75" customHeight="1">
      <c r="A8" s="1371" t="s">
        <v>0</v>
      </c>
      <c r="B8" s="1371" t="s">
        <v>312</v>
      </c>
      <c r="C8" s="1371" t="s">
        <v>313</v>
      </c>
      <c r="D8" s="1371" t="s">
        <v>314</v>
      </c>
      <c r="E8" s="1371" t="s">
        <v>315</v>
      </c>
      <c r="F8" s="1371" t="s">
        <v>316</v>
      </c>
      <c r="G8" s="1371" t="s">
        <v>2</v>
      </c>
      <c r="H8" s="85" t="s">
        <v>317</v>
      </c>
      <c r="I8" s="85" t="s">
        <v>318</v>
      </c>
      <c r="J8" s="85" t="s">
        <v>319</v>
      </c>
      <c r="K8" s="85" t="s">
        <v>187</v>
      </c>
    </row>
    <row r="9" spans="1:11" ht="15.75">
      <c r="A9" s="1372"/>
      <c r="B9" s="1372"/>
      <c r="C9" s="1372"/>
      <c r="D9" s="1372"/>
      <c r="E9" s="1372"/>
      <c r="F9" s="1372"/>
      <c r="G9" s="1372"/>
      <c r="H9" s="85" t="s">
        <v>3</v>
      </c>
      <c r="I9" s="85" t="s">
        <v>4</v>
      </c>
      <c r="J9" s="85" t="s">
        <v>320</v>
      </c>
      <c r="K9" s="85" t="s">
        <v>321</v>
      </c>
    </row>
    <row r="10" spans="1:11" s="868" customFormat="1" ht="12">
      <c r="A10" s="862">
        <v>1</v>
      </c>
      <c r="B10" s="863" t="s">
        <v>403</v>
      </c>
      <c r="C10" s="863" t="s">
        <v>404</v>
      </c>
      <c r="D10" s="863" t="s">
        <v>405</v>
      </c>
      <c r="E10" s="864">
        <v>0</v>
      </c>
      <c r="F10" s="865">
        <v>44775</v>
      </c>
      <c r="G10" s="866" t="s">
        <v>406</v>
      </c>
      <c r="H10" s="867">
        <v>4073.2999999999902</v>
      </c>
      <c r="I10" s="867">
        <v>0</v>
      </c>
      <c r="J10" s="867">
        <v>0</v>
      </c>
      <c r="K10" s="867">
        <f>H10-I10+J10</f>
        <v>4073.2999999999902</v>
      </c>
    </row>
    <row r="11" spans="1:11" s="868" customFormat="1" ht="12">
      <c r="A11" s="862">
        <v>2</v>
      </c>
      <c r="B11" s="863" t="s">
        <v>403</v>
      </c>
      <c r="C11" s="863" t="s">
        <v>404</v>
      </c>
      <c r="D11" s="863" t="s">
        <v>405</v>
      </c>
      <c r="E11" s="864">
        <v>0</v>
      </c>
      <c r="F11" s="865">
        <v>44775</v>
      </c>
      <c r="G11" s="866" t="s">
        <v>406</v>
      </c>
      <c r="H11" s="867">
        <v>754.30000000000302</v>
      </c>
      <c r="I11" s="867">
        <v>0</v>
      </c>
      <c r="J11" s="867">
        <v>0</v>
      </c>
      <c r="K11" s="867">
        <f t="shared" ref="K11:K74" si="0">H11-I11+J11</f>
        <v>754.30000000000302</v>
      </c>
    </row>
    <row r="12" spans="1:11" s="870" customFormat="1" ht="12">
      <c r="A12" s="862">
        <v>3</v>
      </c>
      <c r="B12" s="863" t="s">
        <v>403</v>
      </c>
      <c r="C12" s="863" t="s">
        <v>370</v>
      </c>
      <c r="D12" s="863" t="s">
        <v>407</v>
      </c>
      <c r="E12" s="864">
        <v>0</v>
      </c>
      <c r="F12" s="869">
        <v>44754</v>
      </c>
      <c r="G12" s="866" t="s">
        <v>408</v>
      </c>
      <c r="H12" s="1172">
        <v>1979.29999999999</v>
      </c>
      <c r="I12" s="867">
        <v>0</v>
      </c>
      <c r="J12" s="867">
        <v>0</v>
      </c>
      <c r="K12" s="867">
        <f t="shared" si="0"/>
        <v>1979.29999999999</v>
      </c>
    </row>
    <row r="13" spans="1:11" s="870" customFormat="1" ht="12">
      <c r="A13" s="862">
        <v>4</v>
      </c>
      <c r="B13" s="863" t="s">
        <v>403</v>
      </c>
      <c r="C13" s="863" t="s">
        <v>404</v>
      </c>
      <c r="D13" s="863" t="s">
        <v>407</v>
      </c>
      <c r="E13" s="864">
        <v>0</v>
      </c>
      <c r="F13" s="871" t="s">
        <v>409</v>
      </c>
      <c r="G13" s="872" t="s">
        <v>410</v>
      </c>
      <c r="H13" s="873">
        <v>9172.4000000000196</v>
      </c>
      <c r="I13" s="867">
        <v>0</v>
      </c>
      <c r="J13" s="867">
        <v>0</v>
      </c>
      <c r="K13" s="867">
        <f t="shared" si="0"/>
        <v>9172.4000000000196</v>
      </c>
    </row>
    <row r="14" spans="1:11" s="870" customFormat="1" ht="12">
      <c r="A14" s="862">
        <v>5</v>
      </c>
      <c r="B14" s="863" t="s">
        <v>403</v>
      </c>
      <c r="C14" s="863" t="s">
        <v>404</v>
      </c>
      <c r="D14" s="863" t="s">
        <v>407</v>
      </c>
      <c r="E14" s="864">
        <v>0</v>
      </c>
      <c r="F14" s="871" t="s">
        <v>411</v>
      </c>
      <c r="G14" s="872" t="s">
        <v>410</v>
      </c>
      <c r="H14" s="873">
        <v>2586.2000000000098</v>
      </c>
      <c r="I14" s="867">
        <v>0</v>
      </c>
      <c r="J14" s="867">
        <v>0</v>
      </c>
      <c r="K14" s="867">
        <f t="shared" si="0"/>
        <v>2586.2000000000098</v>
      </c>
    </row>
    <row r="15" spans="1:11" s="870" customFormat="1" ht="12">
      <c r="A15" s="862">
        <v>6</v>
      </c>
      <c r="B15" s="863" t="s">
        <v>403</v>
      </c>
      <c r="C15" s="863" t="s">
        <v>404</v>
      </c>
      <c r="D15" s="863" t="s">
        <v>407</v>
      </c>
      <c r="E15" s="864">
        <v>0</v>
      </c>
      <c r="F15" s="869">
        <v>44686</v>
      </c>
      <c r="G15" s="872" t="s">
        <v>412</v>
      </c>
      <c r="H15" s="873">
        <v>8793.0999999999804</v>
      </c>
      <c r="I15" s="867">
        <v>0</v>
      </c>
      <c r="J15" s="867">
        <v>0</v>
      </c>
      <c r="K15" s="867">
        <f t="shared" si="0"/>
        <v>8793.0999999999804</v>
      </c>
    </row>
    <row r="16" spans="1:11" s="870" customFormat="1" ht="12">
      <c r="A16" s="862">
        <v>7</v>
      </c>
      <c r="B16" s="863" t="s">
        <v>403</v>
      </c>
      <c r="C16" s="863" t="s">
        <v>370</v>
      </c>
      <c r="D16" s="863" t="s">
        <v>407</v>
      </c>
      <c r="E16" s="864">
        <v>0</v>
      </c>
      <c r="F16" s="871" t="s">
        <v>413</v>
      </c>
      <c r="G16" s="872" t="s">
        <v>412</v>
      </c>
      <c r="H16" s="873">
        <v>1232.75</v>
      </c>
      <c r="I16" s="867">
        <v>0</v>
      </c>
      <c r="J16" s="867">
        <v>0</v>
      </c>
      <c r="K16" s="867">
        <f t="shared" si="0"/>
        <v>1232.75</v>
      </c>
    </row>
    <row r="17" spans="1:11" s="870" customFormat="1" ht="12">
      <c r="A17" s="862">
        <v>8</v>
      </c>
      <c r="B17" s="863" t="s">
        <v>403</v>
      </c>
      <c r="C17" s="863" t="s">
        <v>370</v>
      </c>
      <c r="D17" s="863" t="s">
        <v>414</v>
      </c>
      <c r="E17" s="864">
        <v>0</v>
      </c>
      <c r="F17" s="871" t="s">
        <v>415</v>
      </c>
      <c r="G17" s="872" t="s">
        <v>416</v>
      </c>
      <c r="H17" s="873">
        <v>640</v>
      </c>
      <c r="I17" s="867">
        <v>0</v>
      </c>
      <c r="J17" s="867">
        <v>0</v>
      </c>
      <c r="K17" s="867">
        <f t="shared" si="0"/>
        <v>640</v>
      </c>
    </row>
    <row r="18" spans="1:11" s="870" customFormat="1" ht="12">
      <c r="A18" s="862">
        <v>9</v>
      </c>
      <c r="B18" s="863" t="s">
        <v>403</v>
      </c>
      <c r="C18" s="863" t="s">
        <v>404</v>
      </c>
      <c r="D18" s="863" t="s">
        <v>414</v>
      </c>
      <c r="E18" s="864">
        <v>0</v>
      </c>
      <c r="F18" s="871" t="s">
        <v>417</v>
      </c>
      <c r="G18" s="872" t="s">
        <v>418</v>
      </c>
      <c r="H18" s="873">
        <v>2275.8500000000099</v>
      </c>
      <c r="I18" s="867">
        <v>0</v>
      </c>
      <c r="J18" s="867">
        <v>0</v>
      </c>
      <c r="K18" s="867">
        <f t="shared" si="0"/>
        <v>2275.8500000000099</v>
      </c>
    </row>
    <row r="19" spans="1:11" s="870" customFormat="1" ht="12">
      <c r="A19" s="862">
        <v>10</v>
      </c>
      <c r="B19" s="863" t="s">
        <v>403</v>
      </c>
      <c r="C19" s="863" t="s">
        <v>404</v>
      </c>
      <c r="D19" s="863" t="s">
        <v>407</v>
      </c>
      <c r="E19" s="864">
        <v>0</v>
      </c>
      <c r="F19" s="869" t="s">
        <v>419</v>
      </c>
      <c r="G19" s="872" t="s">
        <v>420</v>
      </c>
      <c r="H19" s="873">
        <v>4525.8500000000104</v>
      </c>
      <c r="I19" s="867">
        <v>0</v>
      </c>
      <c r="J19" s="867">
        <v>0</v>
      </c>
      <c r="K19" s="867">
        <f t="shared" si="0"/>
        <v>4525.8500000000104</v>
      </c>
    </row>
    <row r="20" spans="1:11" s="870" customFormat="1" ht="12">
      <c r="A20" s="862">
        <v>11</v>
      </c>
      <c r="B20" s="863" t="s">
        <v>403</v>
      </c>
      <c r="C20" s="863" t="s">
        <v>404</v>
      </c>
      <c r="D20" s="863" t="s">
        <v>407</v>
      </c>
      <c r="E20" s="864">
        <v>0</v>
      </c>
      <c r="F20" s="869">
        <v>44566</v>
      </c>
      <c r="G20" s="872" t="s">
        <v>412</v>
      </c>
      <c r="H20" s="873">
        <v>2931.0499999999902</v>
      </c>
      <c r="I20" s="867">
        <v>0</v>
      </c>
      <c r="J20" s="867">
        <v>0</v>
      </c>
      <c r="K20" s="867">
        <f t="shared" si="0"/>
        <v>2931.0499999999902</v>
      </c>
    </row>
    <row r="21" spans="1:11" s="870" customFormat="1" ht="12">
      <c r="A21" s="862">
        <v>12</v>
      </c>
      <c r="B21" s="863" t="s">
        <v>403</v>
      </c>
      <c r="C21" s="863" t="s">
        <v>370</v>
      </c>
      <c r="D21" s="863" t="s">
        <v>414</v>
      </c>
      <c r="E21" s="864">
        <v>0</v>
      </c>
      <c r="F21" s="869">
        <v>44573</v>
      </c>
      <c r="G21" s="866" t="s">
        <v>421</v>
      </c>
      <c r="H21" s="873">
        <v>1070</v>
      </c>
      <c r="I21" s="867">
        <v>0</v>
      </c>
      <c r="J21" s="867">
        <v>0</v>
      </c>
      <c r="K21" s="867">
        <f t="shared" si="0"/>
        <v>1070</v>
      </c>
    </row>
    <row r="22" spans="1:11" s="870" customFormat="1" ht="12">
      <c r="A22" s="862">
        <v>13</v>
      </c>
      <c r="B22" s="863" t="s">
        <v>403</v>
      </c>
      <c r="C22" s="863" t="s">
        <v>404</v>
      </c>
      <c r="D22" s="863" t="s">
        <v>422</v>
      </c>
      <c r="E22" s="864">
        <v>0</v>
      </c>
      <c r="F22" s="869">
        <v>44686</v>
      </c>
      <c r="G22" s="866" t="s">
        <v>423</v>
      </c>
      <c r="H22" s="873">
        <v>1544.15</v>
      </c>
      <c r="I22" s="867">
        <v>0</v>
      </c>
      <c r="J22" s="867">
        <v>0</v>
      </c>
      <c r="K22" s="867">
        <f t="shared" si="0"/>
        <v>1544.15</v>
      </c>
    </row>
    <row r="23" spans="1:11" s="870" customFormat="1" ht="12">
      <c r="A23" s="862">
        <v>14</v>
      </c>
      <c r="B23" s="863" t="s">
        <v>403</v>
      </c>
      <c r="C23" s="863" t="s">
        <v>404</v>
      </c>
      <c r="D23" s="863" t="s">
        <v>424</v>
      </c>
      <c r="E23" s="864">
        <v>0</v>
      </c>
      <c r="F23" s="869">
        <v>44775</v>
      </c>
      <c r="G23" s="872" t="s">
        <v>425</v>
      </c>
      <c r="H23" s="873">
        <v>813.80000000000302</v>
      </c>
      <c r="I23" s="867">
        <v>0</v>
      </c>
      <c r="J23" s="867">
        <v>0</v>
      </c>
      <c r="K23" s="867">
        <f t="shared" si="0"/>
        <v>813.80000000000302</v>
      </c>
    </row>
    <row r="24" spans="1:11" s="870" customFormat="1" ht="12">
      <c r="A24" s="862">
        <v>15</v>
      </c>
      <c r="B24" s="863" t="s">
        <v>403</v>
      </c>
      <c r="C24" s="863" t="s">
        <v>370</v>
      </c>
      <c r="D24" s="863" t="s">
        <v>426</v>
      </c>
      <c r="E24" s="864">
        <v>0</v>
      </c>
      <c r="F24" s="871" t="s">
        <v>427</v>
      </c>
      <c r="G24" s="866" t="s">
        <v>428</v>
      </c>
      <c r="H24" s="873">
        <v>847.099999999999</v>
      </c>
      <c r="I24" s="867">
        <v>0</v>
      </c>
      <c r="J24" s="867">
        <v>0</v>
      </c>
      <c r="K24" s="867">
        <f t="shared" si="0"/>
        <v>847.099999999999</v>
      </c>
    </row>
    <row r="25" spans="1:11" s="870" customFormat="1" ht="12">
      <c r="A25" s="862">
        <v>16</v>
      </c>
      <c r="B25" s="863" t="s">
        <v>403</v>
      </c>
      <c r="C25" s="863" t="s">
        <v>370</v>
      </c>
      <c r="D25" s="863" t="s">
        <v>426</v>
      </c>
      <c r="E25" s="864">
        <v>0</v>
      </c>
      <c r="F25" s="871" t="s">
        <v>427</v>
      </c>
      <c r="G25" s="866" t="s">
        <v>429</v>
      </c>
      <c r="H25" s="873">
        <v>687.349999999999</v>
      </c>
      <c r="I25" s="867">
        <v>0</v>
      </c>
      <c r="J25" s="867">
        <v>0</v>
      </c>
      <c r="K25" s="867">
        <f t="shared" si="0"/>
        <v>687.349999999999</v>
      </c>
    </row>
    <row r="26" spans="1:11" s="870" customFormat="1" ht="12">
      <c r="A26" s="862">
        <v>17</v>
      </c>
      <c r="B26" s="863" t="s">
        <v>403</v>
      </c>
      <c r="C26" s="863" t="s">
        <v>370</v>
      </c>
      <c r="D26" s="863" t="s">
        <v>407</v>
      </c>
      <c r="E26" s="864">
        <v>0</v>
      </c>
      <c r="F26" s="871" t="s">
        <v>430</v>
      </c>
      <c r="G26" s="872" t="s">
        <v>431</v>
      </c>
      <c r="H26" s="873">
        <v>1172.3999999999901</v>
      </c>
      <c r="I26" s="867">
        <v>0</v>
      </c>
      <c r="J26" s="867">
        <v>0</v>
      </c>
      <c r="K26" s="867">
        <f t="shared" si="0"/>
        <v>1172.3999999999901</v>
      </c>
    </row>
    <row r="27" spans="1:11" s="870" customFormat="1" ht="12">
      <c r="A27" s="862">
        <v>18</v>
      </c>
      <c r="B27" s="874" t="s">
        <v>432</v>
      </c>
      <c r="C27" s="872" t="s">
        <v>370</v>
      </c>
      <c r="D27" s="872" t="s">
        <v>433</v>
      </c>
      <c r="E27" s="864">
        <v>0</v>
      </c>
      <c r="F27" s="871"/>
      <c r="G27" s="872" t="s">
        <v>434</v>
      </c>
      <c r="H27" s="873">
        <v>24646.7</v>
      </c>
      <c r="I27" s="867">
        <v>0</v>
      </c>
      <c r="J27" s="867">
        <v>0</v>
      </c>
      <c r="K27" s="867">
        <f t="shared" si="0"/>
        <v>24646.7</v>
      </c>
    </row>
    <row r="28" spans="1:11" s="870" customFormat="1" ht="12">
      <c r="A28" s="862">
        <v>19</v>
      </c>
      <c r="B28" s="875" t="s">
        <v>435</v>
      </c>
      <c r="C28" s="876" t="s">
        <v>376</v>
      </c>
      <c r="D28" s="876" t="s">
        <v>436</v>
      </c>
      <c r="E28" s="877">
        <v>11766</v>
      </c>
      <c r="F28" s="878">
        <v>45419</v>
      </c>
      <c r="G28" s="876" t="s">
        <v>437</v>
      </c>
      <c r="H28" s="879">
        <v>375000</v>
      </c>
      <c r="I28" s="880">
        <v>375000</v>
      </c>
      <c r="J28" s="867">
        <v>0</v>
      </c>
      <c r="K28" s="867">
        <f t="shared" si="0"/>
        <v>0</v>
      </c>
    </row>
    <row r="29" spans="1:11" s="870" customFormat="1" ht="12.75">
      <c r="A29" s="862">
        <v>20</v>
      </c>
      <c r="B29" s="881" t="s">
        <v>438</v>
      </c>
      <c r="C29" s="98" t="s">
        <v>376</v>
      </c>
      <c r="D29" s="863" t="s">
        <v>407</v>
      </c>
      <c r="E29" s="877">
        <v>11057</v>
      </c>
      <c r="F29" s="878">
        <v>45131</v>
      </c>
      <c r="G29" s="98" t="s">
        <v>439</v>
      </c>
      <c r="H29" s="879">
        <v>21700</v>
      </c>
      <c r="I29" s="880">
        <v>21700</v>
      </c>
      <c r="J29" s="867">
        <v>0</v>
      </c>
      <c r="K29" s="867">
        <f t="shared" si="0"/>
        <v>0</v>
      </c>
    </row>
    <row r="30" spans="1:11" s="870" customFormat="1" ht="12">
      <c r="A30" s="862">
        <v>21</v>
      </c>
      <c r="B30" s="875" t="s">
        <v>438</v>
      </c>
      <c r="C30" s="876" t="s">
        <v>376</v>
      </c>
      <c r="D30" s="863" t="s">
        <v>407</v>
      </c>
      <c r="E30" s="877">
        <v>11091</v>
      </c>
      <c r="F30" s="878">
        <v>45334</v>
      </c>
      <c r="G30" s="876" t="s">
        <v>440</v>
      </c>
      <c r="H30" s="879">
        <v>12284.5</v>
      </c>
      <c r="I30" s="880">
        <v>12284.5</v>
      </c>
      <c r="J30" s="867">
        <v>0</v>
      </c>
      <c r="K30" s="867">
        <f t="shared" si="0"/>
        <v>0</v>
      </c>
    </row>
    <row r="31" spans="1:11" s="870" customFormat="1" ht="12">
      <c r="A31" s="862">
        <v>22</v>
      </c>
      <c r="B31" s="875" t="s">
        <v>438</v>
      </c>
      <c r="C31" s="876" t="s">
        <v>376</v>
      </c>
      <c r="D31" s="863" t="s">
        <v>407</v>
      </c>
      <c r="E31" s="877">
        <v>11075</v>
      </c>
      <c r="F31" s="878">
        <v>45355</v>
      </c>
      <c r="G31" s="876" t="s">
        <v>441</v>
      </c>
      <c r="H31" s="879">
        <v>25551.7</v>
      </c>
      <c r="I31" s="880">
        <v>25551.7</v>
      </c>
      <c r="J31" s="867">
        <v>0</v>
      </c>
      <c r="K31" s="867">
        <f t="shared" si="0"/>
        <v>0</v>
      </c>
    </row>
    <row r="32" spans="1:11" s="870" customFormat="1" ht="12">
      <c r="A32" s="862">
        <v>23</v>
      </c>
      <c r="B32" s="875" t="s">
        <v>438</v>
      </c>
      <c r="C32" s="876" t="s">
        <v>376</v>
      </c>
      <c r="D32" s="863" t="s">
        <v>407</v>
      </c>
      <c r="E32" s="877">
        <v>11074</v>
      </c>
      <c r="F32" s="878">
        <v>45328</v>
      </c>
      <c r="G32" s="876" t="s">
        <v>442</v>
      </c>
      <c r="H32" s="879">
        <v>48155.15</v>
      </c>
      <c r="I32" s="880">
        <v>48155.15</v>
      </c>
      <c r="J32" s="867">
        <v>0</v>
      </c>
      <c r="K32" s="867">
        <f t="shared" si="0"/>
        <v>0</v>
      </c>
    </row>
    <row r="33" spans="1:11" s="870" customFormat="1" ht="12">
      <c r="A33" s="862">
        <v>24</v>
      </c>
      <c r="B33" s="875" t="s">
        <v>443</v>
      </c>
      <c r="C33" s="876" t="s">
        <v>376</v>
      </c>
      <c r="D33" s="876" t="s">
        <v>444</v>
      </c>
      <c r="E33" s="877">
        <v>60245</v>
      </c>
      <c r="F33" s="878">
        <v>45425</v>
      </c>
      <c r="G33" s="876" t="s">
        <v>445</v>
      </c>
      <c r="H33" s="879">
        <v>69000</v>
      </c>
      <c r="I33" s="880">
        <v>69000</v>
      </c>
      <c r="J33" s="867">
        <v>0</v>
      </c>
      <c r="K33" s="867">
        <f t="shared" si="0"/>
        <v>0</v>
      </c>
    </row>
    <row r="34" spans="1:11" s="870" customFormat="1" ht="12">
      <c r="A34" s="862">
        <v>25</v>
      </c>
      <c r="B34" s="882" t="s">
        <v>446</v>
      </c>
      <c r="C34" s="876" t="s">
        <v>376</v>
      </c>
      <c r="D34" s="876" t="s">
        <v>407</v>
      </c>
      <c r="E34" s="877">
        <v>11769</v>
      </c>
      <c r="F34" s="878">
        <v>45436</v>
      </c>
      <c r="G34" s="876" t="s">
        <v>447</v>
      </c>
      <c r="H34" s="879">
        <v>210000</v>
      </c>
      <c r="I34" s="880">
        <v>210000</v>
      </c>
      <c r="J34" s="867">
        <v>0</v>
      </c>
      <c r="K34" s="867">
        <f t="shared" si="0"/>
        <v>0</v>
      </c>
    </row>
    <row r="35" spans="1:11" s="870" customFormat="1" ht="12">
      <c r="A35" s="862">
        <v>26</v>
      </c>
      <c r="B35" s="875" t="s">
        <v>446</v>
      </c>
      <c r="C35" s="876" t="s">
        <v>376</v>
      </c>
      <c r="D35" s="876" t="s">
        <v>407</v>
      </c>
      <c r="E35" s="877">
        <v>11768</v>
      </c>
      <c r="F35" s="878">
        <v>45429</v>
      </c>
      <c r="G35" s="876" t="s">
        <v>448</v>
      </c>
      <c r="H35" s="879">
        <v>210000</v>
      </c>
      <c r="I35" s="880">
        <v>210000</v>
      </c>
      <c r="J35" s="867">
        <v>0</v>
      </c>
      <c r="K35" s="867">
        <f t="shared" si="0"/>
        <v>0</v>
      </c>
    </row>
    <row r="36" spans="1:11" s="870" customFormat="1" ht="12">
      <c r="A36" s="862">
        <v>27</v>
      </c>
      <c r="B36" s="875" t="s">
        <v>449</v>
      </c>
      <c r="C36" s="876" t="s">
        <v>376</v>
      </c>
      <c r="D36" s="863" t="s">
        <v>414</v>
      </c>
      <c r="E36" s="877">
        <v>11089</v>
      </c>
      <c r="F36" s="883">
        <v>45378</v>
      </c>
      <c r="G36" s="876" t="s">
        <v>450</v>
      </c>
      <c r="H36" s="879">
        <v>85000</v>
      </c>
      <c r="I36" s="880">
        <v>85000</v>
      </c>
      <c r="J36" s="867">
        <v>0</v>
      </c>
      <c r="K36" s="867">
        <f t="shared" si="0"/>
        <v>0</v>
      </c>
    </row>
    <row r="37" spans="1:11" s="870" customFormat="1" ht="12">
      <c r="A37" s="862">
        <v>28</v>
      </c>
      <c r="B37" s="884" t="s">
        <v>451</v>
      </c>
      <c r="C37" s="885" t="s">
        <v>376</v>
      </c>
      <c r="D37" s="885" t="s">
        <v>452</v>
      </c>
      <c r="E37" s="877" t="s">
        <v>453</v>
      </c>
      <c r="F37" s="878">
        <v>45473</v>
      </c>
      <c r="G37" s="886" t="s">
        <v>454</v>
      </c>
      <c r="H37" s="879">
        <v>100000</v>
      </c>
      <c r="I37" s="880">
        <v>100000</v>
      </c>
      <c r="J37" s="867">
        <v>0</v>
      </c>
      <c r="K37" s="867">
        <f t="shared" si="0"/>
        <v>0</v>
      </c>
    </row>
    <row r="38" spans="1:11" s="870" customFormat="1" ht="12">
      <c r="A38" s="862">
        <v>29</v>
      </c>
      <c r="B38" s="887" t="s">
        <v>72</v>
      </c>
      <c r="C38" s="876" t="s">
        <v>376</v>
      </c>
      <c r="D38" s="872" t="s">
        <v>433</v>
      </c>
      <c r="E38" s="877">
        <v>11780</v>
      </c>
      <c r="F38" s="878">
        <v>45457</v>
      </c>
      <c r="G38" s="886" t="s">
        <v>455</v>
      </c>
      <c r="H38" s="879">
        <v>146856</v>
      </c>
      <c r="I38" s="880">
        <v>0</v>
      </c>
      <c r="J38" s="867">
        <v>0</v>
      </c>
      <c r="K38" s="867">
        <f t="shared" si="0"/>
        <v>146856</v>
      </c>
    </row>
    <row r="39" spans="1:11" s="870" customFormat="1" ht="12">
      <c r="A39" s="862">
        <v>30</v>
      </c>
      <c r="B39" s="887" t="s">
        <v>456</v>
      </c>
      <c r="C39" s="876" t="s">
        <v>376</v>
      </c>
      <c r="D39" s="876" t="s">
        <v>407</v>
      </c>
      <c r="E39" s="877">
        <v>11086</v>
      </c>
      <c r="F39" s="878">
        <v>45358</v>
      </c>
      <c r="G39" s="886" t="s">
        <v>457</v>
      </c>
      <c r="H39" s="879">
        <v>280000</v>
      </c>
      <c r="I39" s="880">
        <v>280000</v>
      </c>
      <c r="J39" s="867">
        <v>0</v>
      </c>
      <c r="K39" s="867">
        <f t="shared" si="0"/>
        <v>0</v>
      </c>
    </row>
    <row r="40" spans="1:11" s="870" customFormat="1" ht="12">
      <c r="A40" s="862">
        <v>31</v>
      </c>
      <c r="B40" s="887" t="s">
        <v>458</v>
      </c>
      <c r="C40" s="876" t="s">
        <v>376</v>
      </c>
      <c r="D40" s="876" t="s">
        <v>407</v>
      </c>
      <c r="E40" s="877">
        <v>11087</v>
      </c>
      <c r="F40" s="883">
        <v>45371</v>
      </c>
      <c r="G40" s="886" t="s">
        <v>459</v>
      </c>
      <c r="H40" s="879">
        <v>320000</v>
      </c>
      <c r="I40" s="880">
        <v>320000</v>
      </c>
      <c r="J40" s="867">
        <v>0</v>
      </c>
      <c r="K40" s="867">
        <f t="shared" si="0"/>
        <v>0</v>
      </c>
    </row>
    <row r="41" spans="1:11" s="870" customFormat="1" ht="12">
      <c r="A41" s="862">
        <v>32</v>
      </c>
      <c r="B41" s="887" t="s">
        <v>458</v>
      </c>
      <c r="C41" s="876" t="s">
        <v>376</v>
      </c>
      <c r="D41" s="876" t="s">
        <v>407</v>
      </c>
      <c r="E41" s="877">
        <v>11776</v>
      </c>
      <c r="F41" s="878">
        <v>45387</v>
      </c>
      <c r="G41" s="886" t="s">
        <v>460</v>
      </c>
      <c r="H41" s="879">
        <v>40000</v>
      </c>
      <c r="I41" s="880">
        <v>40000</v>
      </c>
      <c r="J41" s="867">
        <v>0</v>
      </c>
      <c r="K41" s="867">
        <f t="shared" si="0"/>
        <v>0</v>
      </c>
    </row>
    <row r="42" spans="1:11" s="870" customFormat="1" ht="12">
      <c r="A42" s="862">
        <v>33</v>
      </c>
      <c r="B42" s="887" t="s">
        <v>461</v>
      </c>
      <c r="C42" s="876" t="s">
        <v>376</v>
      </c>
      <c r="D42" s="876" t="s">
        <v>462</v>
      </c>
      <c r="E42" s="864" t="s">
        <v>453</v>
      </c>
      <c r="F42" s="878">
        <v>45473</v>
      </c>
      <c r="G42" s="886" t="s">
        <v>463</v>
      </c>
      <c r="H42" s="879">
        <v>27823.95</v>
      </c>
      <c r="I42" s="880">
        <v>27823.95</v>
      </c>
      <c r="J42" s="867">
        <v>0</v>
      </c>
      <c r="K42" s="867">
        <f t="shared" si="0"/>
        <v>0</v>
      </c>
    </row>
    <row r="43" spans="1:11" s="870" customFormat="1" ht="12">
      <c r="A43" s="862">
        <v>34</v>
      </c>
      <c r="B43" s="887" t="s">
        <v>464</v>
      </c>
      <c r="C43" s="876" t="s">
        <v>376</v>
      </c>
      <c r="D43" s="876" t="s">
        <v>465</v>
      </c>
      <c r="E43" s="877">
        <v>60238</v>
      </c>
      <c r="F43" s="878">
        <v>45365</v>
      </c>
      <c r="G43" s="886" t="s">
        <v>466</v>
      </c>
      <c r="H43" s="879">
        <v>189920</v>
      </c>
      <c r="I43" s="880">
        <v>189920</v>
      </c>
      <c r="J43" s="867">
        <v>0</v>
      </c>
      <c r="K43" s="867">
        <f t="shared" si="0"/>
        <v>0</v>
      </c>
    </row>
    <row r="44" spans="1:11" s="870" customFormat="1" ht="12">
      <c r="A44" s="862">
        <v>35</v>
      </c>
      <c r="B44" s="875" t="s">
        <v>467</v>
      </c>
      <c r="C44" s="876" t="s">
        <v>376</v>
      </c>
      <c r="D44" s="876" t="s">
        <v>468</v>
      </c>
      <c r="E44" s="877" t="s">
        <v>453</v>
      </c>
      <c r="F44" s="878">
        <v>45473</v>
      </c>
      <c r="G44" s="876" t="s">
        <v>469</v>
      </c>
      <c r="H44" s="879">
        <v>67200</v>
      </c>
      <c r="I44" s="880">
        <v>67200</v>
      </c>
      <c r="J44" s="867">
        <v>0</v>
      </c>
      <c r="K44" s="867">
        <f t="shared" si="0"/>
        <v>0</v>
      </c>
    </row>
    <row r="45" spans="1:11" s="870" customFormat="1" ht="12">
      <c r="A45" s="862">
        <v>36</v>
      </c>
      <c r="B45" s="887" t="s">
        <v>470</v>
      </c>
      <c r="C45" s="876" t="s">
        <v>376</v>
      </c>
      <c r="D45" s="876" t="s">
        <v>468</v>
      </c>
      <c r="E45" s="877" t="s">
        <v>453</v>
      </c>
      <c r="F45" s="878">
        <v>45473</v>
      </c>
      <c r="G45" s="886" t="s">
        <v>471</v>
      </c>
      <c r="H45" s="879">
        <v>98000</v>
      </c>
      <c r="I45" s="880">
        <v>98000</v>
      </c>
      <c r="J45" s="867">
        <v>0</v>
      </c>
      <c r="K45" s="867">
        <f t="shared" si="0"/>
        <v>0</v>
      </c>
    </row>
    <row r="46" spans="1:11" s="870" customFormat="1" ht="12.75">
      <c r="A46" s="862">
        <v>37</v>
      </c>
      <c r="B46" s="888" t="s">
        <v>472</v>
      </c>
      <c r="C46" s="98" t="s">
        <v>376</v>
      </c>
      <c r="D46" s="876" t="s">
        <v>473</v>
      </c>
      <c r="E46" s="877" t="s">
        <v>453</v>
      </c>
      <c r="F46" s="878">
        <v>45473</v>
      </c>
      <c r="G46" s="99" t="s">
        <v>474</v>
      </c>
      <c r="H46" s="879">
        <v>10145</v>
      </c>
      <c r="I46" s="880">
        <v>10145</v>
      </c>
      <c r="J46" s="867">
        <v>0</v>
      </c>
      <c r="K46" s="867">
        <f t="shared" si="0"/>
        <v>0</v>
      </c>
    </row>
    <row r="47" spans="1:11" s="870" customFormat="1" ht="12.75">
      <c r="A47" s="862">
        <v>38</v>
      </c>
      <c r="B47" s="888" t="s">
        <v>475</v>
      </c>
      <c r="C47" s="98" t="s">
        <v>376</v>
      </c>
      <c r="D47" s="876" t="s">
        <v>473</v>
      </c>
      <c r="E47" s="877" t="s">
        <v>453</v>
      </c>
      <c r="F47" s="878">
        <v>45473</v>
      </c>
      <c r="G47" s="99" t="s">
        <v>474</v>
      </c>
      <c r="H47" s="879">
        <v>10600</v>
      </c>
      <c r="I47" s="880">
        <v>10600</v>
      </c>
      <c r="J47" s="867">
        <v>0</v>
      </c>
      <c r="K47" s="867">
        <f t="shared" si="0"/>
        <v>0</v>
      </c>
    </row>
    <row r="48" spans="1:11" s="870" customFormat="1" ht="12.75">
      <c r="A48" s="862">
        <v>39</v>
      </c>
      <c r="B48" s="888" t="s">
        <v>476</v>
      </c>
      <c r="C48" s="98" t="s">
        <v>376</v>
      </c>
      <c r="D48" s="876" t="s">
        <v>473</v>
      </c>
      <c r="E48" s="877" t="s">
        <v>453</v>
      </c>
      <c r="F48" s="878">
        <v>45473</v>
      </c>
      <c r="G48" s="99" t="s">
        <v>474</v>
      </c>
      <c r="H48" s="879">
        <v>10600</v>
      </c>
      <c r="I48" s="880">
        <v>10600</v>
      </c>
      <c r="J48" s="867">
        <v>0</v>
      </c>
      <c r="K48" s="867">
        <f t="shared" si="0"/>
        <v>0</v>
      </c>
    </row>
    <row r="49" spans="1:11" s="870" customFormat="1" ht="12">
      <c r="A49" s="862">
        <v>40</v>
      </c>
      <c r="B49" s="887" t="s">
        <v>477</v>
      </c>
      <c r="C49" s="876" t="s">
        <v>376</v>
      </c>
      <c r="D49" s="876" t="s">
        <v>468</v>
      </c>
      <c r="E49" s="877" t="s">
        <v>453</v>
      </c>
      <c r="F49" s="878">
        <v>45473</v>
      </c>
      <c r="G49" s="886" t="s">
        <v>469</v>
      </c>
      <c r="H49" s="879">
        <v>56000</v>
      </c>
      <c r="I49" s="880">
        <v>56000</v>
      </c>
      <c r="J49" s="867">
        <v>0</v>
      </c>
      <c r="K49" s="867">
        <f t="shared" si="0"/>
        <v>0</v>
      </c>
    </row>
    <row r="50" spans="1:11" s="870" customFormat="1" ht="12">
      <c r="A50" s="862">
        <v>41</v>
      </c>
      <c r="B50" s="887" t="s">
        <v>478</v>
      </c>
      <c r="C50" s="876" t="s">
        <v>376</v>
      </c>
      <c r="D50" s="876" t="s">
        <v>473</v>
      </c>
      <c r="E50" s="877" t="s">
        <v>453</v>
      </c>
      <c r="F50" s="878">
        <v>45473</v>
      </c>
      <c r="G50" s="886" t="s">
        <v>479</v>
      </c>
      <c r="H50" s="879">
        <v>7370</v>
      </c>
      <c r="I50" s="880">
        <v>7370</v>
      </c>
      <c r="J50" s="867">
        <v>0</v>
      </c>
      <c r="K50" s="867">
        <f t="shared" si="0"/>
        <v>0</v>
      </c>
    </row>
    <row r="51" spans="1:11" s="870" customFormat="1" ht="12">
      <c r="A51" s="862">
        <v>42</v>
      </c>
      <c r="B51" s="887" t="s">
        <v>480</v>
      </c>
      <c r="C51" s="876" t="s">
        <v>376</v>
      </c>
      <c r="D51" s="876" t="s">
        <v>468</v>
      </c>
      <c r="E51" s="877" t="s">
        <v>453</v>
      </c>
      <c r="F51" s="878">
        <v>45473</v>
      </c>
      <c r="G51" s="886" t="s">
        <v>481</v>
      </c>
      <c r="H51" s="879">
        <v>14000</v>
      </c>
      <c r="I51" s="880">
        <v>14000</v>
      </c>
      <c r="J51" s="867">
        <v>0</v>
      </c>
      <c r="K51" s="867">
        <f t="shared" si="0"/>
        <v>0</v>
      </c>
    </row>
    <row r="52" spans="1:11" s="870" customFormat="1" ht="12">
      <c r="A52" s="862">
        <v>43</v>
      </c>
      <c r="B52" s="887" t="s">
        <v>482</v>
      </c>
      <c r="C52" s="876" t="s">
        <v>376</v>
      </c>
      <c r="D52" s="876" t="s">
        <v>468</v>
      </c>
      <c r="E52" s="877" t="s">
        <v>453</v>
      </c>
      <c r="F52" s="878">
        <v>45473</v>
      </c>
      <c r="G52" s="886" t="s">
        <v>481</v>
      </c>
      <c r="H52" s="879">
        <v>14000</v>
      </c>
      <c r="I52" s="880">
        <v>14000</v>
      </c>
      <c r="J52" s="867">
        <v>0</v>
      </c>
      <c r="K52" s="867">
        <f t="shared" si="0"/>
        <v>0</v>
      </c>
    </row>
    <row r="53" spans="1:11" s="870" customFormat="1" ht="12.75">
      <c r="A53" s="862">
        <v>44</v>
      </c>
      <c r="B53" s="888" t="s">
        <v>483</v>
      </c>
      <c r="C53" s="98" t="s">
        <v>376</v>
      </c>
      <c r="D53" s="876" t="s">
        <v>473</v>
      </c>
      <c r="E53" s="877" t="s">
        <v>453</v>
      </c>
      <c r="F53" s="878">
        <v>45473</v>
      </c>
      <c r="G53" s="99" t="s">
        <v>474</v>
      </c>
      <c r="H53" s="879">
        <v>10600</v>
      </c>
      <c r="I53" s="880">
        <v>10600</v>
      </c>
      <c r="J53" s="867">
        <v>0</v>
      </c>
      <c r="K53" s="867">
        <f t="shared" si="0"/>
        <v>0</v>
      </c>
    </row>
    <row r="54" spans="1:11" s="870" customFormat="1" ht="12">
      <c r="A54" s="862">
        <v>45</v>
      </c>
      <c r="B54" s="887" t="s">
        <v>484</v>
      </c>
      <c r="C54" s="876" t="s">
        <v>376</v>
      </c>
      <c r="D54" s="876" t="s">
        <v>468</v>
      </c>
      <c r="E54" s="877" t="s">
        <v>453</v>
      </c>
      <c r="F54" s="878">
        <v>45473</v>
      </c>
      <c r="G54" s="886" t="s">
        <v>469</v>
      </c>
      <c r="H54" s="879">
        <v>25200</v>
      </c>
      <c r="I54" s="880">
        <v>25200</v>
      </c>
      <c r="J54" s="867">
        <v>0</v>
      </c>
      <c r="K54" s="867">
        <f t="shared" si="0"/>
        <v>0</v>
      </c>
    </row>
    <row r="55" spans="1:11" s="870" customFormat="1" ht="12">
      <c r="A55" s="862">
        <v>46</v>
      </c>
      <c r="B55" s="887" t="s">
        <v>485</v>
      </c>
      <c r="C55" s="876" t="s">
        <v>376</v>
      </c>
      <c r="D55" s="876" t="s">
        <v>468</v>
      </c>
      <c r="E55" s="877" t="s">
        <v>453</v>
      </c>
      <c r="F55" s="878">
        <v>45473</v>
      </c>
      <c r="G55" s="886" t="s">
        <v>469</v>
      </c>
      <c r="H55" s="879">
        <v>25200</v>
      </c>
      <c r="I55" s="880">
        <v>25200</v>
      </c>
      <c r="J55" s="867">
        <v>0</v>
      </c>
      <c r="K55" s="867">
        <f t="shared" si="0"/>
        <v>0</v>
      </c>
    </row>
    <row r="56" spans="1:11" s="870" customFormat="1" ht="12">
      <c r="A56" s="862">
        <v>47</v>
      </c>
      <c r="B56" s="887" t="s">
        <v>486</v>
      </c>
      <c r="C56" s="876" t="s">
        <v>376</v>
      </c>
      <c r="D56" s="876" t="s">
        <v>468</v>
      </c>
      <c r="E56" s="877" t="s">
        <v>453</v>
      </c>
      <c r="F56" s="878">
        <v>45473</v>
      </c>
      <c r="G56" s="886" t="s">
        <v>469</v>
      </c>
      <c r="H56" s="879">
        <v>67200</v>
      </c>
      <c r="I56" s="880">
        <v>67200</v>
      </c>
      <c r="J56" s="867">
        <v>0</v>
      </c>
      <c r="K56" s="867">
        <f t="shared" si="0"/>
        <v>0</v>
      </c>
    </row>
    <row r="57" spans="1:11" s="870" customFormat="1" ht="12.75">
      <c r="A57" s="862">
        <v>48</v>
      </c>
      <c r="B57" s="888" t="s">
        <v>487</v>
      </c>
      <c r="C57" s="98" t="s">
        <v>376</v>
      </c>
      <c r="D57" s="876" t="s">
        <v>473</v>
      </c>
      <c r="E57" s="877" t="s">
        <v>453</v>
      </c>
      <c r="F57" s="878">
        <v>45473</v>
      </c>
      <c r="G57" s="99" t="s">
        <v>474</v>
      </c>
      <c r="H57" s="879">
        <v>10600</v>
      </c>
      <c r="I57" s="880">
        <v>10600</v>
      </c>
      <c r="J57" s="867">
        <v>0</v>
      </c>
      <c r="K57" s="867">
        <f t="shared" si="0"/>
        <v>0</v>
      </c>
    </row>
    <row r="58" spans="1:11" s="870" customFormat="1" ht="12">
      <c r="A58" s="862">
        <v>49</v>
      </c>
      <c r="B58" s="887" t="s">
        <v>488</v>
      </c>
      <c r="C58" s="876" t="s">
        <v>376</v>
      </c>
      <c r="D58" s="876" t="s">
        <v>468</v>
      </c>
      <c r="E58" s="877" t="s">
        <v>453</v>
      </c>
      <c r="F58" s="878">
        <v>45473</v>
      </c>
      <c r="G58" s="886" t="s">
        <v>469</v>
      </c>
      <c r="H58" s="879">
        <v>67200</v>
      </c>
      <c r="I58" s="880">
        <v>67200</v>
      </c>
      <c r="J58" s="867">
        <v>0</v>
      </c>
      <c r="K58" s="867">
        <f t="shared" si="0"/>
        <v>0</v>
      </c>
    </row>
    <row r="59" spans="1:11" s="870" customFormat="1" ht="12">
      <c r="A59" s="862">
        <v>50</v>
      </c>
      <c r="B59" s="887" t="s">
        <v>489</v>
      </c>
      <c r="C59" s="876" t="s">
        <v>376</v>
      </c>
      <c r="D59" s="876" t="s">
        <v>468</v>
      </c>
      <c r="E59" s="877" t="s">
        <v>453</v>
      </c>
      <c r="F59" s="878">
        <v>45473</v>
      </c>
      <c r="G59" s="886" t="s">
        <v>469</v>
      </c>
      <c r="H59" s="879">
        <v>25200</v>
      </c>
      <c r="I59" s="880">
        <v>25200</v>
      </c>
      <c r="J59" s="867">
        <v>0</v>
      </c>
      <c r="K59" s="867">
        <f t="shared" si="0"/>
        <v>0</v>
      </c>
    </row>
    <row r="60" spans="1:11" s="870" customFormat="1" ht="12">
      <c r="A60" s="862">
        <v>51</v>
      </c>
      <c r="B60" s="887" t="s">
        <v>490</v>
      </c>
      <c r="C60" s="876" t="s">
        <v>376</v>
      </c>
      <c r="D60" s="876" t="s">
        <v>468</v>
      </c>
      <c r="E60" s="877" t="s">
        <v>453</v>
      </c>
      <c r="F60" s="878">
        <v>45473</v>
      </c>
      <c r="G60" s="886" t="s">
        <v>469</v>
      </c>
      <c r="H60" s="879">
        <v>67200</v>
      </c>
      <c r="I60" s="880">
        <v>67200</v>
      </c>
      <c r="J60" s="867">
        <v>0</v>
      </c>
      <c r="K60" s="867">
        <f t="shared" si="0"/>
        <v>0</v>
      </c>
    </row>
    <row r="61" spans="1:11" s="870" customFormat="1" ht="12.75" customHeight="1">
      <c r="A61" s="862">
        <v>52</v>
      </c>
      <c r="B61" s="887" t="s">
        <v>491</v>
      </c>
      <c r="C61" s="876" t="s">
        <v>376</v>
      </c>
      <c r="D61" s="876" t="s">
        <v>468</v>
      </c>
      <c r="E61" s="877" t="s">
        <v>453</v>
      </c>
      <c r="F61" s="878">
        <v>45473</v>
      </c>
      <c r="G61" s="886" t="s">
        <v>492</v>
      </c>
      <c r="H61" s="879">
        <v>21000</v>
      </c>
      <c r="I61" s="880">
        <v>21000</v>
      </c>
      <c r="J61" s="867">
        <v>0</v>
      </c>
      <c r="K61" s="867">
        <f t="shared" si="0"/>
        <v>0</v>
      </c>
    </row>
    <row r="62" spans="1:11" s="870" customFormat="1" ht="12">
      <c r="A62" s="862">
        <v>53</v>
      </c>
      <c r="B62" s="887" t="s">
        <v>493</v>
      </c>
      <c r="C62" s="876" t="s">
        <v>376</v>
      </c>
      <c r="D62" s="876" t="s">
        <v>468</v>
      </c>
      <c r="E62" s="877" t="s">
        <v>453</v>
      </c>
      <c r="F62" s="878">
        <v>45473</v>
      </c>
      <c r="G62" s="886" t="s">
        <v>469</v>
      </c>
      <c r="H62" s="879">
        <v>25200</v>
      </c>
      <c r="I62" s="880">
        <v>25200</v>
      </c>
      <c r="J62" s="867">
        <v>0</v>
      </c>
      <c r="K62" s="867">
        <f t="shared" si="0"/>
        <v>0</v>
      </c>
    </row>
    <row r="63" spans="1:11" s="870" customFormat="1" ht="12">
      <c r="A63" s="862">
        <v>54</v>
      </c>
      <c r="B63" s="887" t="s">
        <v>494</v>
      </c>
      <c r="C63" s="876" t="s">
        <v>376</v>
      </c>
      <c r="D63" s="876" t="s">
        <v>468</v>
      </c>
      <c r="E63" s="877" t="s">
        <v>453</v>
      </c>
      <c r="F63" s="878">
        <v>45473</v>
      </c>
      <c r="G63" s="886" t="s">
        <v>469</v>
      </c>
      <c r="H63" s="879">
        <v>67200</v>
      </c>
      <c r="I63" s="880">
        <v>67200</v>
      </c>
      <c r="J63" s="867">
        <v>0</v>
      </c>
      <c r="K63" s="867">
        <f t="shared" si="0"/>
        <v>0</v>
      </c>
    </row>
    <row r="64" spans="1:11" s="870" customFormat="1" ht="12">
      <c r="A64" s="862">
        <v>55</v>
      </c>
      <c r="B64" s="887" t="s">
        <v>495</v>
      </c>
      <c r="C64" s="876" t="s">
        <v>376</v>
      </c>
      <c r="D64" s="876" t="s">
        <v>468</v>
      </c>
      <c r="E64" s="877" t="s">
        <v>453</v>
      </c>
      <c r="F64" s="878">
        <v>45473</v>
      </c>
      <c r="G64" s="886" t="s">
        <v>469</v>
      </c>
      <c r="H64" s="879">
        <v>67200</v>
      </c>
      <c r="I64" s="880">
        <v>67200</v>
      </c>
      <c r="J64" s="867">
        <v>0</v>
      </c>
      <c r="K64" s="867">
        <f t="shared" si="0"/>
        <v>0</v>
      </c>
    </row>
    <row r="65" spans="1:11" s="870" customFormat="1" ht="12">
      <c r="A65" s="862">
        <v>56</v>
      </c>
      <c r="B65" s="887" t="s">
        <v>496</v>
      </c>
      <c r="C65" s="876" t="s">
        <v>376</v>
      </c>
      <c r="D65" s="876" t="s">
        <v>468</v>
      </c>
      <c r="E65" s="877" t="s">
        <v>453</v>
      </c>
      <c r="F65" s="878">
        <v>45473</v>
      </c>
      <c r="G65" s="886" t="s">
        <v>469</v>
      </c>
      <c r="H65" s="879">
        <v>25200</v>
      </c>
      <c r="I65" s="880">
        <v>25200</v>
      </c>
      <c r="J65" s="867">
        <v>0</v>
      </c>
      <c r="K65" s="867">
        <f t="shared" si="0"/>
        <v>0</v>
      </c>
    </row>
    <row r="66" spans="1:11" s="870" customFormat="1" ht="12">
      <c r="A66" s="862">
        <v>57</v>
      </c>
      <c r="B66" s="887" t="s">
        <v>497</v>
      </c>
      <c r="C66" s="876" t="s">
        <v>376</v>
      </c>
      <c r="D66" s="876" t="s">
        <v>468</v>
      </c>
      <c r="E66" s="877" t="s">
        <v>453</v>
      </c>
      <c r="F66" s="878">
        <v>45473</v>
      </c>
      <c r="G66" s="886" t="s">
        <v>469</v>
      </c>
      <c r="H66" s="879">
        <v>67200</v>
      </c>
      <c r="I66" s="880">
        <v>67200</v>
      </c>
      <c r="J66" s="867">
        <v>0</v>
      </c>
      <c r="K66" s="867">
        <f t="shared" si="0"/>
        <v>0</v>
      </c>
    </row>
    <row r="67" spans="1:11" s="870" customFormat="1" ht="13.5" customHeight="1">
      <c r="A67" s="862">
        <v>58</v>
      </c>
      <c r="B67" s="887" t="s">
        <v>498</v>
      </c>
      <c r="C67" s="876" t="s">
        <v>376</v>
      </c>
      <c r="D67" s="876" t="s">
        <v>468</v>
      </c>
      <c r="E67" s="877" t="s">
        <v>453</v>
      </c>
      <c r="F67" s="878">
        <v>45473</v>
      </c>
      <c r="G67" s="886" t="s">
        <v>469</v>
      </c>
      <c r="H67" s="879">
        <v>44800</v>
      </c>
      <c r="I67" s="880">
        <v>44800</v>
      </c>
      <c r="J67" s="867">
        <v>0</v>
      </c>
      <c r="K67" s="867">
        <f t="shared" si="0"/>
        <v>0</v>
      </c>
    </row>
    <row r="68" spans="1:11" s="870" customFormat="1" ht="12">
      <c r="A68" s="862">
        <v>59</v>
      </c>
      <c r="B68" s="887" t="s">
        <v>499</v>
      </c>
      <c r="C68" s="876" t="s">
        <v>376</v>
      </c>
      <c r="D68" s="876" t="s">
        <v>468</v>
      </c>
      <c r="E68" s="877" t="s">
        <v>453</v>
      </c>
      <c r="F68" s="878">
        <v>45473</v>
      </c>
      <c r="G68" s="886" t="s">
        <v>481</v>
      </c>
      <c r="H68" s="879">
        <v>14000</v>
      </c>
      <c r="I68" s="880">
        <v>14000</v>
      </c>
      <c r="J68" s="867">
        <v>0</v>
      </c>
      <c r="K68" s="867">
        <f t="shared" si="0"/>
        <v>0</v>
      </c>
    </row>
    <row r="69" spans="1:11" s="870" customFormat="1" ht="12">
      <c r="A69" s="862">
        <v>60</v>
      </c>
      <c r="B69" s="875" t="s">
        <v>500</v>
      </c>
      <c r="C69" s="876" t="s">
        <v>376</v>
      </c>
      <c r="D69" s="876" t="s">
        <v>407</v>
      </c>
      <c r="E69" s="864" t="s">
        <v>453</v>
      </c>
      <c r="F69" s="878">
        <v>45473</v>
      </c>
      <c r="G69" s="876" t="s">
        <v>501</v>
      </c>
      <c r="H69" s="879">
        <v>215.5</v>
      </c>
      <c r="I69" s="880">
        <v>215.5</v>
      </c>
      <c r="J69" s="867">
        <v>0</v>
      </c>
      <c r="K69" s="867">
        <f t="shared" si="0"/>
        <v>0</v>
      </c>
    </row>
    <row r="70" spans="1:11" s="870" customFormat="1" ht="12">
      <c r="A70" s="862">
        <v>61</v>
      </c>
      <c r="B70" s="887" t="s">
        <v>500</v>
      </c>
      <c r="C70" s="876" t="s">
        <v>376</v>
      </c>
      <c r="D70" s="876" t="s">
        <v>407</v>
      </c>
      <c r="E70" s="864" t="s">
        <v>453</v>
      </c>
      <c r="F70" s="878">
        <v>45473</v>
      </c>
      <c r="G70" s="886" t="s">
        <v>502</v>
      </c>
      <c r="H70" s="879">
        <v>488.3</v>
      </c>
      <c r="I70" s="880">
        <v>488.3</v>
      </c>
      <c r="J70" s="867">
        <v>0</v>
      </c>
      <c r="K70" s="867">
        <f t="shared" si="0"/>
        <v>0</v>
      </c>
    </row>
    <row r="71" spans="1:11" s="870" customFormat="1" ht="12">
      <c r="A71" s="862">
        <v>62</v>
      </c>
      <c r="B71" s="887" t="s">
        <v>500</v>
      </c>
      <c r="C71" s="876" t="s">
        <v>376</v>
      </c>
      <c r="D71" s="876" t="s">
        <v>407</v>
      </c>
      <c r="E71" s="877" t="s">
        <v>453</v>
      </c>
      <c r="F71" s="878">
        <v>45473</v>
      </c>
      <c r="G71" s="886" t="s">
        <v>503</v>
      </c>
      <c r="H71" s="879">
        <v>844.85</v>
      </c>
      <c r="I71" s="880">
        <v>844.85</v>
      </c>
      <c r="J71" s="867">
        <v>0</v>
      </c>
      <c r="K71" s="867">
        <f t="shared" si="0"/>
        <v>0</v>
      </c>
    </row>
    <row r="72" spans="1:11" s="870" customFormat="1" ht="12.75">
      <c r="A72" s="862">
        <v>63</v>
      </c>
      <c r="B72" s="888" t="s">
        <v>504</v>
      </c>
      <c r="C72" s="98" t="s">
        <v>376</v>
      </c>
      <c r="D72" s="98" t="s">
        <v>473</v>
      </c>
      <c r="E72" s="877" t="s">
        <v>453</v>
      </c>
      <c r="F72" s="878">
        <v>45473</v>
      </c>
      <c r="G72" s="99" t="s">
        <v>505</v>
      </c>
      <c r="H72" s="879">
        <v>378</v>
      </c>
      <c r="I72" s="880">
        <v>0</v>
      </c>
      <c r="J72" s="867">
        <v>0</v>
      </c>
      <c r="K72" s="867">
        <f t="shared" si="0"/>
        <v>378</v>
      </c>
    </row>
    <row r="73" spans="1:11" s="870" customFormat="1" ht="12.75">
      <c r="A73" s="862">
        <v>64</v>
      </c>
      <c r="B73" s="888" t="s">
        <v>504</v>
      </c>
      <c r="C73" s="98" t="s">
        <v>376</v>
      </c>
      <c r="D73" s="98" t="s">
        <v>473</v>
      </c>
      <c r="E73" s="877" t="s">
        <v>453</v>
      </c>
      <c r="F73" s="878">
        <v>45473</v>
      </c>
      <c r="G73" s="99" t="s">
        <v>505</v>
      </c>
      <c r="H73" s="879">
        <v>1080</v>
      </c>
      <c r="I73" s="880">
        <v>0</v>
      </c>
      <c r="J73" s="867">
        <v>0</v>
      </c>
      <c r="K73" s="867">
        <f t="shared" si="0"/>
        <v>1080</v>
      </c>
    </row>
    <row r="74" spans="1:11" s="870" customFormat="1" ht="12.75">
      <c r="A74" s="862">
        <v>65</v>
      </c>
      <c r="B74" s="888" t="s">
        <v>504</v>
      </c>
      <c r="C74" s="98" t="s">
        <v>376</v>
      </c>
      <c r="D74" s="98" t="s">
        <v>473</v>
      </c>
      <c r="E74" s="877" t="s">
        <v>453</v>
      </c>
      <c r="F74" s="878">
        <v>45473</v>
      </c>
      <c r="G74" s="99" t="s">
        <v>506</v>
      </c>
      <c r="H74" s="879">
        <v>576</v>
      </c>
      <c r="I74" s="880">
        <v>0</v>
      </c>
      <c r="J74" s="867">
        <v>0</v>
      </c>
      <c r="K74" s="867">
        <f t="shared" si="0"/>
        <v>576</v>
      </c>
    </row>
    <row r="75" spans="1:11" s="870" customFormat="1" ht="12.75">
      <c r="A75" s="862">
        <v>66</v>
      </c>
      <c r="B75" s="888" t="s">
        <v>504</v>
      </c>
      <c r="C75" s="98" t="s">
        <v>376</v>
      </c>
      <c r="D75" s="98" t="s">
        <v>473</v>
      </c>
      <c r="E75" s="877" t="s">
        <v>453</v>
      </c>
      <c r="F75" s="878">
        <v>45473</v>
      </c>
      <c r="G75" s="99" t="s">
        <v>507</v>
      </c>
      <c r="H75" s="879">
        <v>2430</v>
      </c>
      <c r="I75" s="880">
        <v>0</v>
      </c>
      <c r="J75" s="867">
        <v>0</v>
      </c>
      <c r="K75" s="867">
        <f t="shared" ref="K75:K138" si="1">H75-I75+J75</f>
        <v>2430</v>
      </c>
    </row>
    <row r="76" spans="1:11" s="870" customFormat="1" ht="12">
      <c r="A76" s="862">
        <v>67</v>
      </c>
      <c r="B76" s="887" t="s">
        <v>504</v>
      </c>
      <c r="C76" s="876" t="s">
        <v>376</v>
      </c>
      <c r="D76" s="876" t="s">
        <v>473</v>
      </c>
      <c r="E76" s="877" t="s">
        <v>453</v>
      </c>
      <c r="F76" s="878">
        <v>45473</v>
      </c>
      <c r="G76" s="886" t="s">
        <v>508</v>
      </c>
      <c r="H76" s="879">
        <v>756</v>
      </c>
      <c r="I76" s="880">
        <v>0</v>
      </c>
      <c r="J76" s="867">
        <v>0</v>
      </c>
      <c r="K76" s="867">
        <f t="shared" si="1"/>
        <v>756</v>
      </c>
    </row>
    <row r="77" spans="1:11" s="870" customFormat="1" ht="12">
      <c r="A77" s="862">
        <v>68</v>
      </c>
      <c r="B77" s="887" t="s">
        <v>504</v>
      </c>
      <c r="C77" s="876" t="s">
        <v>376</v>
      </c>
      <c r="D77" s="876" t="s">
        <v>473</v>
      </c>
      <c r="E77" s="877" t="s">
        <v>453</v>
      </c>
      <c r="F77" s="878">
        <v>45473</v>
      </c>
      <c r="G77" s="886" t="s">
        <v>509</v>
      </c>
      <c r="H77" s="879">
        <v>1656</v>
      </c>
      <c r="I77" s="880">
        <v>0</v>
      </c>
      <c r="J77" s="867">
        <v>0</v>
      </c>
      <c r="K77" s="867">
        <f t="shared" si="1"/>
        <v>1656</v>
      </c>
    </row>
    <row r="78" spans="1:11" s="870" customFormat="1" ht="12">
      <c r="A78" s="862">
        <v>69</v>
      </c>
      <c r="B78" s="887" t="s">
        <v>504</v>
      </c>
      <c r="C78" s="876" t="s">
        <v>376</v>
      </c>
      <c r="D78" s="876" t="s">
        <v>473</v>
      </c>
      <c r="E78" s="877" t="s">
        <v>453</v>
      </c>
      <c r="F78" s="878">
        <v>45473</v>
      </c>
      <c r="G78" s="886" t="s">
        <v>510</v>
      </c>
      <c r="H78" s="879">
        <v>342</v>
      </c>
      <c r="I78" s="880">
        <v>0</v>
      </c>
      <c r="J78" s="867">
        <v>0</v>
      </c>
      <c r="K78" s="867">
        <f t="shared" si="1"/>
        <v>342</v>
      </c>
    </row>
    <row r="79" spans="1:11" s="870" customFormat="1" ht="12">
      <c r="A79" s="862">
        <v>70</v>
      </c>
      <c r="B79" s="887" t="s">
        <v>504</v>
      </c>
      <c r="C79" s="876" t="s">
        <v>376</v>
      </c>
      <c r="D79" s="876" t="s">
        <v>473</v>
      </c>
      <c r="E79" s="877" t="s">
        <v>453</v>
      </c>
      <c r="F79" s="878">
        <v>45473</v>
      </c>
      <c r="G79" s="886" t="s">
        <v>511</v>
      </c>
      <c r="H79" s="879">
        <v>504</v>
      </c>
      <c r="I79" s="880">
        <v>0</v>
      </c>
      <c r="J79" s="867">
        <v>0</v>
      </c>
      <c r="K79" s="867">
        <f t="shared" si="1"/>
        <v>504</v>
      </c>
    </row>
    <row r="80" spans="1:11" s="870" customFormat="1" ht="12.75">
      <c r="A80" s="862">
        <v>71</v>
      </c>
      <c r="B80" s="888" t="s">
        <v>512</v>
      </c>
      <c r="C80" s="98" t="s">
        <v>376</v>
      </c>
      <c r="D80" s="98" t="s">
        <v>422</v>
      </c>
      <c r="E80" s="877">
        <v>11066</v>
      </c>
      <c r="F80" s="878">
        <v>45345</v>
      </c>
      <c r="G80" s="99" t="s">
        <v>513</v>
      </c>
      <c r="H80" s="879">
        <v>90060</v>
      </c>
      <c r="I80" s="880">
        <v>90060</v>
      </c>
      <c r="J80" s="867">
        <v>0</v>
      </c>
      <c r="K80" s="867">
        <f t="shared" si="1"/>
        <v>0</v>
      </c>
    </row>
    <row r="81" spans="1:11" s="870" customFormat="1" ht="12.75">
      <c r="A81" s="862">
        <v>72</v>
      </c>
      <c r="B81" s="888" t="s">
        <v>514</v>
      </c>
      <c r="C81" s="98" t="s">
        <v>376</v>
      </c>
      <c r="D81" s="98" t="s">
        <v>473</v>
      </c>
      <c r="E81" s="877" t="s">
        <v>453</v>
      </c>
      <c r="F81" s="878">
        <v>45473</v>
      </c>
      <c r="G81" s="99" t="s">
        <v>515</v>
      </c>
      <c r="H81" s="879">
        <v>2304</v>
      </c>
      <c r="I81" s="880">
        <v>0</v>
      </c>
      <c r="J81" s="867">
        <v>0</v>
      </c>
      <c r="K81" s="867">
        <f t="shared" si="1"/>
        <v>2304</v>
      </c>
    </row>
    <row r="82" spans="1:11" s="870" customFormat="1" ht="12.75">
      <c r="A82" s="862">
        <v>73</v>
      </c>
      <c r="B82" s="888" t="s">
        <v>514</v>
      </c>
      <c r="C82" s="98" t="s">
        <v>376</v>
      </c>
      <c r="D82" s="98" t="s">
        <v>473</v>
      </c>
      <c r="E82" s="877" t="s">
        <v>453</v>
      </c>
      <c r="F82" s="878">
        <v>45473</v>
      </c>
      <c r="G82" s="99" t="s">
        <v>516</v>
      </c>
      <c r="H82" s="879">
        <v>9720</v>
      </c>
      <c r="I82" s="880">
        <v>9720</v>
      </c>
      <c r="J82" s="867">
        <v>0</v>
      </c>
      <c r="K82" s="867">
        <f t="shared" si="1"/>
        <v>0</v>
      </c>
    </row>
    <row r="83" spans="1:11" s="870" customFormat="1" ht="12">
      <c r="A83" s="862">
        <v>74</v>
      </c>
      <c r="B83" s="887" t="s">
        <v>514</v>
      </c>
      <c r="C83" s="876" t="s">
        <v>376</v>
      </c>
      <c r="D83" s="876" t="s">
        <v>473</v>
      </c>
      <c r="E83" s="877" t="s">
        <v>453</v>
      </c>
      <c r="F83" s="878">
        <v>45473</v>
      </c>
      <c r="G83" s="886" t="s">
        <v>517</v>
      </c>
      <c r="H83" s="879">
        <v>3024</v>
      </c>
      <c r="I83" s="880">
        <v>0</v>
      </c>
      <c r="J83" s="867">
        <v>0</v>
      </c>
      <c r="K83" s="867">
        <f t="shared" si="1"/>
        <v>3024</v>
      </c>
    </row>
    <row r="84" spans="1:11" s="870" customFormat="1" ht="12.75" customHeight="1">
      <c r="A84" s="862">
        <v>75</v>
      </c>
      <c r="B84" s="887" t="s">
        <v>514</v>
      </c>
      <c r="C84" s="876" t="s">
        <v>376</v>
      </c>
      <c r="D84" s="876" t="s">
        <v>473</v>
      </c>
      <c r="E84" s="877" t="s">
        <v>453</v>
      </c>
      <c r="F84" s="878">
        <v>45473</v>
      </c>
      <c r="G84" s="886" t="s">
        <v>518</v>
      </c>
      <c r="H84" s="879">
        <v>1368</v>
      </c>
      <c r="I84" s="880">
        <v>0</v>
      </c>
      <c r="J84" s="867">
        <v>0</v>
      </c>
      <c r="K84" s="867">
        <f t="shared" si="1"/>
        <v>1368</v>
      </c>
    </row>
    <row r="85" spans="1:11" s="870" customFormat="1" ht="12">
      <c r="A85" s="862">
        <v>76</v>
      </c>
      <c r="B85" s="887" t="s">
        <v>514</v>
      </c>
      <c r="C85" s="876" t="s">
        <v>376</v>
      </c>
      <c r="D85" s="876" t="s">
        <v>473</v>
      </c>
      <c r="E85" s="877" t="s">
        <v>453</v>
      </c>
      <c r="F85" s="878">
        <v>45473</v>
      </c>
      <c r="G85" s="886" t="s">
        <v>519</v>
      </c>
      <c r="H85" s="879">
        <v>2016</v>
      </c>
      <c r="I85" s="880">
        <v>0</v>
      </c>
      <c r="J85" s="867">
        <v>0</v>
      </c>
      <c r="K85" s="867">
        <f t="shared" si="1"/>
        <v>2016</v>
      </c>
    </row>
    <row r="86" spans="1:11" s="870" customFormat="1" ht="12.75">
      <c r="A86" s="862">
        <v>77</v>
      </c>
      <c r="B86" s="888" t="s">
        <v>520</v>
      </c>
      <c r="C86" s="98" t="s">
        <v>376</v>
      </c>
      <c r="D86" s="98" t="s">
        <v>473</v>
      </c>
      <c r="E86" s="877" t="s">
        <v>453</v>
      </c>
      <c r="F86" s="878">
        <v>45473</v>
      </c>
      <c r="G86" s="99" t="s">
        <v>521</v>
      </c>
      <c r="H86" s="879">
        <v>800</v>
      </c>
      <c r="I86" s="880">
        <v>0</v>
      </c>
      <c r="J86" s="867">
        <v>0</v>
      </c>
      <c r="K86" s="867">
        <f t="shared" si="1"/>
        <v>800</v>
      </c>
    </row>
    <row r="87" spans="1:11" s="870" customFormat="1" ht="12.75">
      <c r="A87" s="862">
        <v>78</v>
      </c>
      <c r="B87" s="888" t="s">
        <v>520</v>
      </c>
      <c r="C87" s="98" t="s">
        <v>376</v>
      </c>
      <c r="D87" s="98" t="s">
        <v>473</v>
      </c>
      <c r="E87" s="877" t="s">
        <v>453</v>
      </c>
      <c r="F87" s="878">
        <v>45473</v>
      </c>
      <c r="G87" s="99" t="s">
        <v>522</v>
      </c>
      <c r="H87" s="879">
        <v>3200</v>
      </c>
      <c r="I87" s="880">
        <v>3200</v>
      </c>
      <c r="J87" s="867">
        <v>0</v>
      </c>
      <c r="K87" s="867">
        <f t="shared" si="1"/>
        <v>0</v>
      </c>
    </row>
    <row r="88" spans="1:11" s="870" customFormat="1" ht="12">
      <c r="A88" s="862">
        <v>79</v>
      </c>
      <c r="B88" s="887" t="s">
        <v>520</v>
      </c>
      <c r="C88" s="876" t="s">
        <v>376</v>
      </c>
      <c r="D88" s="876" t="s">
        <v>473</v>
      </c>
      <c r="E88" s="877" t="s">
        <v>453</v>
      </c>
      <c r="F88" s="878">
        <v>45473</v>
      </c>
      <c r="G88" s="886" t="s">
        <v>523</v>
      </c>
      <c r="H88" s="879">
        <v>850</v>
      </c>
      <c r="I88" s="880">
        <v>0</v>
      </c>
      <c r="J88" s="867">
        <v>0</v>
      </c>
      <c r="K88" s="867">
        <f t="shared" si="1"/>
        <v>850</v>
      </c>
    </row>
    <row r="89" spans="1:11" s="870" customFormat="1" ht="12.75" customHeight="1">
      <c r="A89" s="862">
        <v>80</v>
      </c>
      <c r="B89" s="887" t="s">
        <v>520</v>
      </c>
      <c r="C89" s="876" t="s">
        <v>376</v>
      </c>
      <c r="D89" s="876" t="s">
        <v>473</v>
      </c>
      <c r="E89" s="877" t="s">
        <v>453</v>
      </c>
      <c r="F89" s="878">
        <v>45473</v>
      </c>
      <c r="G89" s="886" t="s">
        <v>524</v>
      </c>
      <c r="H89" s="879">
        <v>400</v>
      </c>
      <c r="I89" s="880">
        <v>0</v>
      </c>
      <c r="J89" s="867">
        <v>0</v>
      </c>
      <c r="K89" s="867">
        <f t="shared" si="1"/>
        <v>400</v>
      </c>
    </row>
    <row r="90" spans="1:11" s="870" customFormat="1" ht="12">
      <c r="A90" s="862">
        <v>81</v>
      </c>
      <c r="B90" s="889" t="s">
        <v>520</v>
      </c>
      <c r="C90" s="876" t="s">
        <v>376</v>
      </c>
      <c r="D90" s="890" t="s">
        <v>473</v>
      </c>
      <c r="E90" s="891" t="s">
        <v>453</v>
      </c>
      <c r="F90" s="892">
        <v>45473</v>
      </c>
      <c r="G90" s="893" t="s">
        <v>525</v>
      </c>
      <c r="H90" s="894">
        <v>800</v>
      </c>
      <c r="I90" s="895">
        <v>0</v>
      </c>
      <c r="J90" s="867">
        <v>0</v>
      </c>
      <c r="K90" s="867">
        <f t="shared" si="1"/>
        <v>800</v>
      </c>
    </row>
    <row r="91" spans="1:11" s="870" customFormat="1" ht="12">
      <c r="A91" s="862">
        <v>82</v>
      </c>
      <c r="B91" s="897" t="s">
        <v>526</v>
      </c>
      <c r="C91" s="876" t="s">
        <v>376</v>
      </c>
      <c r="D91" s="876" t="s">
        <v>283</v>
      </c>
      <c r="E91" s="877">
        <v>64756</v>
      </c>
      <c r="F91" s="898">
        <v>45453</v>
      </c>
      <c r="G91" s="876" t="s">
        <v>527</v>
      </c>
      <c r="H91" s="873">
        <v>0</v>
      </c>
      <c r="I91" s="880">
        <v>0</v>
      </c>
      <c r="J91" s="867">
        <v>91000</v>
      </c>
      <c r="K91" s="867">
        <f t="shared" si="1"/>
        <v>91000</v>
      </c>
    </row>
    <row r="92" spans="1:11" s="870" customFormat="1" ht="12">
      <c r="A92" s="862">
        <v>83</v>
      </c>
      <c r="B92" s="897" t="s">
        <v>526</v>
      </c>
      <c r="C92" s="876" t="s">
        <v>376</v>
      </c>
      <c r="D92" s="876" t="s">
        <v>283</v>
      </c>
      <c r="E92" s="877">
        <v>64763</v>
      </c>
      <c r="F92" s="898">
        <v>45456</v>
      </c>
      <c r="G92" s="876" t="s">
        <v>528</v>
      </c>
      <c r="H92" s="873">
        <v>0</v>
      </c>
      <c r="I92" s="880">
        <v>0</v>
      </c>
      <c r="J92" s="867">
        <v>28000</v>
      </c>
      <c r="K92" s="867">
        <f t="shared" si="1"/>
        <v>28000</v>
      </c>
    </row>
    <row r="93" spans="1:11" s="870" customFormat="1" ht="12">
      <c r="A93" s="862">
        <v>84</v>
      </c>
      <c r="B93" s="886" t="s">
        <v>2473</v>
      </c>
      <c r="C93" s="876" t="s">
        <v>376</v>
      </c>
      <c r="D93" s="876" t="s">
        <v>530</v>
      </c>
      <c r="E93" s="877">
        <v>64758</v>
      </c>
      <c r="F93" s="898">
        <v>45454</v>
      </c>
      <c r="G93" s="876" t="s">
        <v>531</v>
      </c>
      <c r="H93" s="873">
        <v>0</v>
      </c>
      <c r="I93" s="880">
        <v>0</v>
      </c>
      <c r="J93" s="867">
        <v>43140</v>
      </c>
      <c r="K93" s="867">
        <f t="shared" si="1"/>
        <v>43140</v>
      </c>
    </row>
    <row r="94" spans="1:11" s="870" customFormat="1" ht="12">
      <c r="A94" s="862">
        <v>85</v>
      </c>
      <c r="B94" s="886" t="s">
        <v>532</v>
      </c>
      <c r="C94" s="876" t="s">
        <v>376</v>
      </c>
      <c r="D94" s="876" t="s">
        <v>533</v>
      </c>
      <c r="E94" s="877" t="s">
        <v>453</v>
      </c>
      <c r="F94" s="898">
        <v>45473</v>
      </c>
      <c r="G94" s="876" t="s">
        <v>534</v>
      </c>
      <c r="H94" s="873">
        <v>0</v>
      </c>
      <c r="I94" s="880">
        <v>0</v>
      </c>
      <c r="J94" s="867">
        <v>33240</v>
      </c>
      <c r="K94" s="867">
        <f t="shared" si="1"/>
        <v>33240</v>
      </c>
    </row>
    <row r="95" spans="1:11" s="870" customFormat="1" ht="12">
      <c r="A95" s="862">
        <v>86</v>
      </c>
      <c r="B95" s="1173" t="s">
        <v>535</v>
      </c>
      <c r="C95" s="876" t="s">
        <v>376</v>
      </c>
      <c r="D95" s="876" t="s">
        <v>536</v>
      </c>
      <c r="E95" s="877" t="s">
        <v>453</v>
      </c>
      <c r="F95" s="898">
        <v>45473</v>
      </c>
      <c r="G95" s="876" t="s">
        <v>537</v>
      </c>
      <c r="H95" s="873">
        <v>0</v>
      </c>
      <c r="I95" s="880">
        <v>0</v>
      </c>
      <c r="J95" s="867">
        <v>200000</v>
      </c>
      <c r="K95" s="867">
        <f t="shared" si="1"/>
        <v>200000</v>
      </c>
    </row>
    <row r="96" spans="1:11" s="870" customFormat="1" ht="12">
      <c r="A96" s="862">
        <v>87</v>
      </c>
      <c r="B96" s="875" t="s">
        <v>538</v>
      </c>
      <c r="C96" s="876" t="s">
        <v>376</v>
      </c>
      <c r="D96" s="876" t="s">
        <v>539</v>
      </c>
      <c r="E96" s="877">
        <v>11789</v>
      </c>
      <c r="F96" s="898">
        <v>45470</v>
      </c>
      <c r="G96" s="876" t="s">
        <v>540</v>
      </c>
      <c r="H96" s="873">
        <v>0</v>
      </c>
      <c r="I96" s="880">
        <v>0</v>
      </c>
      <c r="J96" s="867">
        <v>40310</v>
      </c>
      <c r="K96" s="867">
        <f t="shared" si="1"/>
        <v>40310</v>
      </c>
    </row>
    <row r="97" spans="1:11" s="870" customFormat="1" ht="12.75">
      <c r="A97" s="862">
        <v>88</v>
      </c>
      <c r="B97" s="881" t="s">
        <v>438</v>
      </c>
      <c r="C97" s="876" t="s">
        <v>376</v>
      </c>
      <c r="D97" s="876" t="s">
        <v>407</v>
      </c>
      <c r="E97" s="877">
        <v>11055</v>
      </c>
      <c r="F97" s="898">
        <v>45252</v>
      </c>
      <c r="G97" s="876" t="s">
        <v>541</v>
      </c>
      <c r="H97" s="873">
        <v>0</v>
      </c>
      <c r="I97" s="880">
        <v>0</v>
      </c>
      <c r="J97" s="867">
        <v>77750</v>
      </c>
      <c r="K97" s="867">
        <f t="shared" si="1"/>
        <v>77750</v>
      </c>
    </row>
    <row r="98" spans="1:11" s="870" customFormat="1" ht="12.75">
      <c r="A98" s="862">
        <v>89</v>
      </c>
      <c r="B98" s="99" t="s">
        <v>542</v>
      </c>
      <c r="C98" s="876" t="s">
        <v>376</v>
      </c>
      <c r="D98" s="876" t="s">
        <v>543</v>
      </c>
      <c r="E98" s="877" t="s">
        <v>453</v>
      </c>
      <c r="F98" s="898">
        <v>45473</v>
      </c>
      <c r="G98" s="876" t="s">
        <v>544</v>
      </c>
      <c r="H98" s="873">
        <v>0</v>
      </c>
      <c r="I98" s="880">
        <v>0</v>
      </c>
      <c r="J98" s="867">
        <v>188500</v>
      </c>
      <c r="K98" s="867">
        <f t="shared" si="1"/>
        <v>188500</v>
      </c>
    </row>
    <row r="99" spans="1:11" s="870" customFormat="1" ht="12">
      <c r="A99" s="862">
        <v>90</v>
      </c>
      <c r="B99" s="886" t="s">
        <v>545</v>
      </c>
      <c r="C99" s="876" t="s">
        <v>376</v>
      </c>
      <c r="D99" s="876" t="s">
        <v>407</v>
      </c>
      <c r="E99" s="877">
        <v>11056</v>
      </c>
      <c r="F99" s="898">
        <v>45257</v>
      </c>
      <c r="G99" s="876" t="s">
        <v>4725</v>
      </c>
      <c r="H99" s="873">
        <v>0</v>
      </c>
      <c r="I99" s="880">
        <v>0</v>
      </c>
      <c r="J99" s="867">
        <v>25000</v>
      </c>
      <c r="K99" s="867">
        <f t="shared" si="1"/>
        <v>25000</v>
      </c>
    </row>
    <row r="100" spans="1:11" s="870" customFormat="1" ht="12">
      <c r="A100" s="862">
        <v>91</v>
      </c>
      <c r="B100" s="886" t="s">
        <v>545</v>
      </c>
      <c r="C100" s="876" t="s">
        <v>376</v>
      </c>
      <c r="D100" s="876" t="s">
        <v>407</v>
      </c>
      <c r="E100" s="877">
        <v>11778</v>
      </c>
      <c r="F100" s="898">
        <v>45449</v>
      </c>
      <c r="G100" s="876" t="s">
        <v>546</v>
      </c>
      <c r="H100" s="873">
        <v>0</v>
      </c>
      <c r="I100" s="880">
        <v>0</v>
      </c>
      <c r="J100" s="867">
        <v>17500</v>
      </c>
      <c r="K100" s="867">
        <f t="shared" si="1"/>
        <v>17500</v>
      </c>
    </row>
    <row r="101" spans="1:11" s="870" customFormat="1" ht="12">
      <c r="A101" s="862">
        <v>92</v>
      </c>
      <c r="B101" s="886" t="s">
        <v>545</v>
      </c>
      <c r="C101" s="876" t="s">
        <v>376</v>
      </c>
      <c r="D101" s="876" t="s">
        <v>407</v>
      </c>
      <c r="E101" s="877">
        <v>11068</v>
      </c>
      <c r="F101" s="898">
        <v>45301</v>
      </c>
      <c r="G101" s="876" t="s">
        <v>547</v>
      </c>
      <c r="H101" s="873">
        <v>0</v>
      </c>
      <c r="I101" s="880">
        <v>0</v>
      </c>
      <c r="J101" s="867">
        <v>30000</v>
      </c>
      <c r="K101" s="867">
        <f t="shared" si="1"/>
        <v>30000</v>
      </c>
    </row>
    <row r="102" spans="1:11" s="870" customFormat="1" ht="12">
      <c r="A102" s="862">
        <v>93</v>
      </c>
      <c r="B102" s="886" t="s">
        <v>548</v>
      </c>
      <c r="C102" s="876" t="s">
        <v>376</v>
      </c>
      <c r="D102" s="876" t="s">
        <v>407</v>
      </c>
      <c r="E102" s="877">
        <v>11787</v>
      </c>
      <c r="F102" s="898">
        <v>45450</v>
      </c>
      <c r="G102" s="876" t="s">
        <v>549</v>
      </c>
      <c r="H102" s="873">
        <v>0</v>
      </c>
      <c r="I102" s="880">
        <v>0</v>
      </c>
      <c r="J102" s="867">
        <v>262500</v>
      </c>
      <c r="K102" s="867">
        <f t="shared" si="1"/>
        <v>262500</v>
      </c>
    </row>
    <row r="103" spans="1:11" s="870" customFormat="1" ht="12">
      <c r="A103" s="862">
        <v>94</v>
      </c>
      <c r="B103" s="863" t="s">
        <v>403</v>
      </c>
      <c r="C103" s="876" t="s">
        <v>370</v>
      </c>
      <c r="D103" s="876" t="s">
        <v>426</v>
      </c>
      <c r="E103" s="877" t="s">
        <v>453</v>
      </c>
      <c r="F103" s="878">
        <v>45473</v>
      </c>
      <c r="G103" s="876" t="s">
        <v>550</v>
      </c>
      <c r="H103" s="873">
        <v>0</v>
      </c>
      <c r="I103" s="880">
        <v>0</v>
      </c>
      <c r="J103" s="867">
        <v>1500</v>
      </c>
      <c r="K103" s="867">
        <f t="shared" si="1"/>
        <v>1500</v>
      </c>
    </row>
    <row r="104" spans="1:11" s="870" customFormat="1" ht="12">
      <c r="A104" s="862">
        <v>95</v>
      </c>
      <c r="B104" s="863" t="s">
        <v>403</v>
      </c>
      <c r="C104" s="876" t="s">
        <v>370</v>
      </c>
      <c r="D104" s="876" t="s">
        <v>452</v>
      </c>
      <c r="E104" s="877" t="s">
        <v>453</v>
      </c>
      <c r="F104" s="878">
        <v>45473</v>
      </c>
      <c r="G104" s="876" t="s">
        <v>551</v>
      </c>
      <c r="H104" s="873">
        <v>0</v>
      </c>
      <c r="I104" s="880">
        <v>0</v>
      </c>
      <c r="J104" s="867">
        <v>915.85</v>
      </c>
      <c r="K104" s="867">
        <f t="shared" si="1"/>
        <v>915.85</v>
      </c>
    </row>
    <row r="105" spans="1:11" s="870" customFormat="1" ht="12">
      <c r="A105" s="862">
        <v>96</v>
      </c>
      <c r="B105" s="863" t="s">
        <v>403</v>
      </c>
      <c r="C105" s="876" t="s">
        <v>376</v>
      </c>
      <c r="D105" s="876" t="s">
        <v>465</v>
      </c>
      <c r="E105" s="877" t="s">
        <v>453</v>
      </c>
      <c r="F105" s="878">
        <v>45473</v>
      </c>
      <c r="G105" s="876" t="s">
        <v>552</v>
      </c>
      <c r="H105" s="873">
        <v>0</v>
      </c>
      <c r="I105" s="880">
        <v>0</v>
      </c>
      <c r="J105" s="867">
        <v>11331.05</v>
      </c>
      <c r="K105" s="867">
        <f t="shared" si="1"/>
        <v>11331.05</v>
      </c>
    </row>
    <row r="106" spans="1:11" s="870" customFormat="1" ht="12">
      <c r="A106" s="862">
        <v>97</v>
      </c>
      <c r="B106" s="863" t="s">
        <v>403</v>
      </c>
      <c r="C106" s="876" t="s">
        <v>376</v>
      </c>
      <c r="D106" s="876" t="s">
        <v>422</v>
      </c>
      <c r="E106" s="877" t="s">
        <v>453</v>
      </c>
      <c r="F106" s="878">
        <v>45473</v>
      </c>
      <c r="G106" s="876" t="s">
        <v>553</v>
      </c>
      <c r="H106" s="873">
        <v>0</v>
      </c>
      <c r="I106" s="880">
        <v>0</v>
      </c>
      <c r="J106" s="867">
        <v>2412.4</v>
      </c>
      <c r="K106" s="867">
        <f t="shared" si="1"/>
        <v>2412.4</v>
      </c>
    </row>
    <row r="107" spans="1:11" s="870" customFormat="1" ht="12">
      <c r="A107" s="862">
        <v>98</v>
      </c>
      <c r="B107" s="863" t="s">
        <v>403</v>
      </c>
      <c r="C107" s="876" t="s">
        <v>376</v>
      </c>
      <c r="D107" s="876" t="s">
        <v>414</v>
      </c>
      <c r="E107" s="877" t="s">
        <v>453</v>
      </c>
      <c r="F107" s="878">
        <v>45473</v>
      </c>
      <c r="G107" s="876" t="s">
        <v>554</v>
      </c>
      <c r="H107" s="873">
        <v>0</v>
      </c>
      <c r="I107" s="880">
        <v>0</v>
      </c>
      <c r="J107" s="867">
        <v>1959.75</v>
      </c>
      <c r="K107" s="867">
        <f t="shared" si="1"/>
        <v>1959.75</v>
      </c>
    </row>
    <row r="108" spans="1:11" s="870" customFormat="1" ht="12">
      <c r="A108" s="862">
        <v>99</v>
      </c>
      <c r="B108" s="863" t="s">
        <v>403</v>
      </c>
      <c r="C108" s="876" t="s">
        <v>376</v>
      </c>
      <c r="D108" s="876" t="s">
        <v>414</v>
      </c>
      <c r="E108" s="877" t="s">
        <v>453</v>
      </c>
      <c r="F108" s="878">
        <v>45473</v>
      </c>
      <c r="G108" s="876" t="s">
        <v>555</v>
      </c>
      <c r="H108" s="873">
        <v>0</v>
      </c>
      <c r="I108" s="880">
        <v>0</v>
      </c>
      <c r="J108" s="867">
        <v>1100</v>
      </c>
      <c r="K108" s="867">
        <f t="shared" si="1"/>
        <v>1100</v>
      </c>
    </row>
    <row r="109" spans="1:11" s="870" customFormat="1" ht="12">
      <c r="A109" s="862">
        <v>100</v>
      </c>
      <c r="B109" s="863" t="s">
        <v>403</v>
      </c>
      <c r="C109" s="876" t="s">
        <v>376</v>
      </c>
      <c r="D109" s="876" t="s">
        <v>414</v>
      </c>
      <c r="E109" s="877" t="s">
        <v>453</v>
      </c>
      <c r="F109" s="878">
        <v>45473</v>
      </c>
      <c r="G109" s="876" t="s">
        <v>556</v>
      </c>
      <c r="H109" s="873">
        <v>0</v>
      </c>
      <c r="I109" s="880">
        <v>0</v>
      </c>
      <c r="J109" s="867">
        <v>1959.75</v>
      </c>
      <c r="K109" s="867">
        <f t="shared" si="1"/>
        <v>1959.75</v>
      </c>
    </row>
    <row r="110" spans="1:11" s="870" customFormat="1" ht="12">
      <c r="A110" s="862">
        <v>101</v>
      </c>
      <c r="B110" s="863" t="s">
        <v>403</v>
      </c>
      <c r="C110" s="876" t="s">
        <v>376</v>
      </c>
      <c r="D110" s="876" t="s">
        <v>407</v>
      </c>
      <c r="E110" s="877" t="s">
        <v>453</v>
      </c>
      <c r="F110" s="878">
        <v>45473</v>
      </c>
      <c r="G110" s="876" t="s">
        <v>557</v>
      </c>
      <c r="H110" s="873">
        <v>0</v>
      </c>
      <c r="I110" s="880">
        <v>0</v>
      </c>
      <c r="J110" s="867">
        <v>1336.2</v>
      </c>
      <c r="K110" s="867">
        <f t="shared" si="1"/>
        <v>1336.2</v>
      </c>
    </row>
    <row r="111" spans="1:11" s="870" customFormat="1" ht="12">
      <c r="A111" s="862">
        <v>102</v>
      </c>
      <c r="B111" s="863" t="s">
        <v>403</v>
      </c>
      <c r="C111" s="876" t="s">
        <v>370</v>
      </c>
      <c r="D111" s="876" t="s">
        <v>407</v>
      </c>
      <c r="E111" s="877" t="s">
        <v>453</v>
      </c>
      <c r="F111" s="878">
        <v>45473</v>
      </c>
      <c r="G111" s="876" t="s">
        <v>558</v>
      </c>
      <c r="H111" s="873">
        <v>0</v>
      </c>
      <c r="I111" s="880">
        <v>0</v>
      </c>
      <c r="J111" s="867">
        <v>5129.3</v>
      </c>
      <c r="K111" s="867">
        <f t="shared" si="1"/>
        <v>5129.3</v>
      </c>
    </row>
    <row r="112" spans="1:11" s="870" customFormat="1" ht="12">
      <c r="A112" s="862">
        <v>103</v>
      </c>
      <c r="B112" s="863" t="s">
        <v>403</v>
      </c>
      <c r="C112" s="876" t="s">
        <v>370</v>
      </c>
      <c r="D112" s="876" t="s">
        <v>407</v>
      </c>
      <c r="E112" s="877" t="s">
        <v>453</v>
      </c>
      <c r="F112" s="878">
        <v>45473</v>
      </c>
      <c r="G112" s="876" t="s">
        <v>559</v>
      </c>
      <c r="H112" s="873">
        <v>0</v>
      </c>
      <c r="I112" s="880">
        <v>0</v>
      </c>
      <c r="J112" s="867">
        <v>10991.4</v>
      </c>
      <c r="K112" s="867">
        <f t="shared" si="1"/>
        <v>10991.4</v>
      </c>
    </row>
    <row r="113" spans="1:11" s="870" customFormat="1" ht="12">
      <c r="A113" s="862">
        <v>104</v>
      </c>
      <c r="B113" s="863" t="s">
        <v>403</v>
      </c>
      <c r="C113" s="876" t="s">
        <v>376</v>
      </c>
      <c r="D113" s="876" t="s">
        <v>407</v>
      </c>
      <c r="E113" s="877" t="s">
        <v>453</v>
      </c>
      <c r="F113" s="878">
        <v>45473</v>
      </c>
      <c r="G113" s="876" t="s">
        <v>560</v>
      </c>
      <c r="H113" s="873">
        <v>0</v>
      </c>
      <c r="I113" s="880">
        <v>0</v>
      </c>
      <c r="J113" s="867">
        <v>2758.6</v>
      </c>
      <c r="K113" s="867">
        <f t="shared" si="1"/>
        <v>2758.6</v>
      </c>
    </row>
    <row r="114" spans="1:11" s="870" customFormat="1" ht="12">
      <c r="A114" s="862">
        <v>105</v>
      </c>
      <c r="B114" s="863" t="s">
        <v>403</v>
      </c>
      <c r="C114" s="876" t="s">
        <v>376</v>
      </c>
      <c r="D114" s="876" t="s">
        <v>561</v>
      </c>
      <c r="E114" s="877" t="s">
        <v>453</v>
      </c>
      <c r="F114" s="878">
        <v>45473</v>
      </c>
      <c r="G114" s="876" t="s">
        <v>562</v>
      </c>
      <c r="H114" s="873">
        <v>0</v>
      </c>
      <c r="I114" s="880">
        <v>0</v>
      </c>
      <c r="J114" s="867">
        <v>965.5</v>
      </c>
      <c r="K114" s="867">
        <f t="shared" si="1"/>
        <v>965.5</v>
      </c>
    </row>
    <row r="115" spans="1:11" s="870" customFormat="1" ht="12">
      <c r="A115" s="862">
        <v>106</v>
      </c>
      <c r="B115" s="863" t="s">
        <v>403</v>
      </c>
      <c r="C115" s="876" t="s">
        <v>376</v>
      </c>
      <c r="D115" s="876" t="s">
        <v>536</v>
      </c>
      <c r="E115" s="877" t="s">
        <v>453</v>
      </c>
      <c r="F115" s="878">
        <v>45473</v>
      </c>
      <c r="G115" s="876" t="s">
        <v>563</v>
      </c>
      <c r="H115" s="873">
        <v>0</v>
      </c>
      <c r="I115" s="880">
        <v>0</v>
      </c>
      <c r="J115" s="867">
        <v>2586.1999999999998</v>
      </c>
      <c r="K115" s="867">
        <f t="shared" si="1"/>
        <v>2586.1999999999998</v>
      </c>
    </row>
    <row r="116" spans="1:11" s="870" customFormat="1" ht="12">
      <c r="A116" s="862">
        <v>107</v>
      </c>
      <c r="B116" s="863" t="s">
        <v>403</v>
      </c>
      <c r="C116" s="876" t="s">
        <v>376</v>
      </c>
      <c r="D116" s="876" t="s">
        <v>536</v>
      </c>
      <c r="E116" s="877" t="s">
        <v>453</v>
      </c>
      <c r="F116" s="878">
        <v>45473</v>
      </c>
      <c r="G116" s="876" t="s">
        <v>563</v>
      </c>
      <c r="H116" s="873">
        <v>0</v>
      </c>
      <c r="I116" s="880">
        <v>0</v>
      </c>
      <c r="J116" s="867">
        <v>3448.3</v>
      </c>
      <c r="K116" s="867">
        <f t="shared" si="1"/>
        <v>3448.3</v>
      </c>
    </row>
    <row r="117" spans="1:11" s="870" customFormat="1" ht="12">
      <c r="A117" s="862">
        <v>108</v>
      </c>
      <c r="B117" s="863" t="s">
        <v>403</v>
      </c>
      <c r="C117" s="876" t="s">
        <v>376</v>
      </c>
      <c r="D117" s="876" t="s">
        <v>561</v>
      </c>
      <c r="E117" s="877" t="s">
        <v>453</v>
      </c>
      <c r="F117" s="878">
        <v>45473</v>
      </c>
      <c r="G117" s="876" t="s">
        <v>564</v>
      </c>
      <c r="H117" s="873">
        <v>0</v>
      </c>
      <c r="I117" s="880">
        <v>0</v>
      </c>
      <c r="J117" s="867">
        <v>413.8</v>
      </c>
      <c r="K117" s="867">
        <f t="shared" si="1"/>
        <v>413.8</v>
      </c>
    </row>
    <row r="118" spans="1:11" s="870" customFormat="1" ht="12">
      <c r="A118" s="862">
        <v>109</v>
      </c>
      <c r="B118" s="863" t="s">
        <v>403</v>
      </c>
      <c r="C118" s="876" t="s">
        <v>376</v>
      </c>
      <c r="D118" s="876" t="s">
        <v>561</v>
      </c>
      <c r="E118" s="877" t="s">
        <v>453</v>
      </c>
      <c r="F118" s="878">
        <v>45473</v>
      </c>
      <c r="G118" s="876" t="s">
        <v>565</v>
      </c>
      <c r="H118" s="873">
        <v>0</v>
      </c>
      <c r="I118" s="880">
        <v>0</v>
      </c>
      <c r="J118" s="867">
        <v>617.25</v>
      </c>
      <c r="K118" s="867">
        <f t="shared" si="1"/>
        <v>617.25</v>
      </c>
    </row>
    <row r="119" spans="1:11" s="870" customFormat="1" ht="12">
      <c r="A119" s="862">
        <v>110</v>
      </c>
      <c r="B119" s="863" t="s">
        <v>403</v>
      </c>
      <c r="C119" s="876" t="s">
        <v>376</v>
      </c>
      <c r="D119" s="876" t="s">
        <v>566</v>
      </c>
      <c r="E119" s="877" t="s">
        <v>453</v>
      </c>
      <c r="F119" s="878">
        <v>45473</v>
      </c>
      <c r="G119" s="876" t="s">
        <v>567</v>
      </c>
      <c r="H119" s="873">
        <v>0</v>
      </c>
      <c r="I119" s="880">
        <v>0</v>
      </c>
      <c r="J119" s="867">
        <v>1706.9</v>
      </c>
      <c r="K119" s="867">
        <f t="shared" si="1"/>
        <v>1706.9</v>
      </c>
    </row>
    <row r="120" spans="1:11" s="870" customFormat="1" ht="12">
      <c r="A120" s="862">
        <v>111</v>
      </c>
      <c r="B120" s="863" t="s">
        <v>403</v>
      </c>
      <c r="C120" s="876" t="s">
        <v>376</v>
      </c>
      <c r="D120" s="876" t="s">
        <v>568</v>
      </c>
      <c r="E120" s="877" t="s">
        <v>453</v>
      </c>
      <c r="F120" s="878">
        <v>45473</v>
      </c>
      <c r="G120" s="876" t="s">
        <v>569</v>
      </c>
      <c r="H120" s="873">
        <v>0</v>
      </c>
      <c r="I120" s="880">
        <v>0</v>
      </c>
      <c r="J120" s="867">
        <v>3620.7</v>
      </c>
      <c r="K120" s="867">
        <f t="shared" si="1"/>
        <v>3620.7</v>
      </c>
    </row>
    <row r="121" spans="1:11" s="870" customFormat="1" ht="12">
      <c r="A121" s="862">
        <v>112</v>
      </c>
      <c r="B121" s="863" t="s">
        <v>403</v>
      </c>
      <c r="C121" s="876" t="s">
        <v>376</v>
      </c>
      <c r="D121" s="876" t="s">
        <v>407</v>
      </c>
      <c r="E121" s="877" t="s">
        <v>453</v>
      </c>
      <c r="F121" s="878">
        <v>45473</v>
      </c>
      <c r="G121" s="876" t="s">
        <v>559</v>
      </c>
      <c r="H121" s="873">
        <v>0</v>
      </c>
      <c r="I121" s="880">
        <v>0</v>
      </c>
      <c r="J121" s="867">
        <v>2344.85</v>
      </c>
      <c r="K121" s="867">
        <f t="shared" si="1"/>
        <v>2344.85</v>
      </c>
    </row>
    <row r="122" spans="1:11" s="870" customFormat="1" ht="12">
      <c r="A122" s="862">
        <v>113</v>
      </c>
      <c r="B122" s="863" t="s">
        <v>403</v>
      </c>
      <c r="C122" s="876" t="s">
        <v>376</v>
      </c>
      <c r="D122" s="876" t="s">
        <v>407</v>
      </c>
      <c r="E122" s="877" t="s">
        <v>453</v>
      </c>
      <c r="F122" s="878">
        <v>45473</v>
      </c>
      <c r="G122" s="876" t="s">
        <v>559</v>
      </c>
      <c r="H122" s="873">
        <v>0</v>
      </c>
      <c r="I122" s="880">
        <v>0</v>
      </c>
      <c r="J122" s="867">
        <v>703.45</v>
      </c>
      <c r="K122" s="867">
        <f t="shared" si="1"/>
        <v>703.45</v>
      </c>
    </row>
    <row r="123" spans="1:11" s="900" customFormat="1" ht="12">
      <c r="A123" s="862">
        <v>114</v>
      </c>
      <c r="B123" s="1174" t="s">
        <v>403</v>
      </c>
      <c r="C123" s="97" t="s">
        <v>376</v>
      </c>
      <c r="D123" s="97" t="s">
        <v>422</v>
      </c>
      <c r="E123" s="877" t="s">
        <v>453</v>
      </c>
      <c r="F123" s="898">
        <v>45473</v>
      </c>
      <c r="G123" s="97" t="s">
        <v>553</v>
      </c>
      <c r="H123" s="899">
        <v>0</v>
      </c>
      <c r="I123" s="880">
        <v>0</v>
      </c>
      <c r="J123" s="867">
        <v>3160</v>
      </c>
      <c r="K123" s="867">
        <f t="shared" si="1"/>
        <v>3160</v>
      </c>
    </row>
    <row r="124" spans="1:11" s="870" customFormat="1" ht="12">
      <c r="A124" s="862">
        <v>115</v>
      </c>
      <c r="B124" s="885" t="s">
        <v>2381</v>
      </c>
      <c r="C124" s="876" t="s">
        <v>376</v>
      </c>
      <c r="D124" s="876" t="s">
        <v>561</v>
      </c>
      <c r="E124" s="901">
        <v>11760</v>
      </c>
      <c r="F124" s="878">
        <v>45156</v>
      </c>
      <c r="G124" s="885" t="s">
        <v>2382</v>
      </c>
      <c r="H124" s="873">
        <v>0</v>
      </c>
      <c r="I124" s="880">
        <v>0</v>
      </c>
      <c r="J124" s="867">
        <v>64000</v>
      </c>
      <c r="K124" s="867">
        <f t="shared" si="1"/>
        <v>64000</v>
      </c>
    </row>
    <row r="125" spans="1:11" s="870" customFormat="1" ht="12">
      <c r="A125" s="862">
        <v>116</v>
      </c>
      <c r="B125" s="886" t="s">
        <v>174</v>
      </c>
      <c r="C125" s="876" t="s">
        <v>376</v>
      </c>
      <c r="D125" s="876" t="s">
        <v>561</v>
      </c>
      <c r="E125" s="877">
        <v>11752</v>
      </c>
      <c r="F125" s="878">
        <v>45110</v>
      </c>
      <c r="G125" s="886" t="s">
        <v>2383</v>
      </c>
      <c r="H125" s="873">
        <v>0</v>
      </c>
      <c r="I125" s="880">
        <v>0</v>
      </c>
      <c r="J125" s="867">
        <v>105800</v>
      </c>
      <c r="K125" s="867">
        <f t="shared" si="1"/>
        <v>105800</v>
      </c>
    </row>
    <row r="126" spans="1:11" s="870" customFormat="1" ht="12">
      <c r="A126" s="862">
        <v>117</v>
      </c>
      <c r="B126" s="886" t="s">
        <v>2381</v>
      </c>
      <c r="C126" s="876" t="s">
        <v>376</v>
      </c>
      <c r="D126" s="876" t="s">
        <v>561</v>
      </c>
      <c r="E126" s="877">
        <v>11751</v>
      </c>
      <c r="F126" s="878">
        <v>45131</v>
      </c>
      <c r="G126" s="886" t="s">
        <v>2384</v>
      </c>
      <c r="H126" s="873">
        <v>0</v>
      </c>
      <c r="I126" s="880">
        <v>0</v>
      </c>
      <c r="J126" s="867">
        <v>30700</v>
      </c>
      <c r="K126" s="867">
        <f t="shared" si="1"/>
        <v>30700</v>
      </c>
    </row>
    <row r="127" spans="1:11" s="870" customFormat="1" ht="12.75">
      <c r="A127" s="862">
        <v>118</v>
      </c>
      <c r="B127" s="99" t="s">
        <v>174</v>
      </c>
      <c r="C127" s="876" t="s">
        <v>376</v>
      </c>
      <c r="D127" s="876" t="s">
        <v>561</v>
      </c>
      <c r="E127" s="877">
        <v>11753</v>
      </c>
      <c r="F127" s="878">
        <v>45174</v>
      </c>
      <c r="G127" s="99" t="s">
        <v>2384</v>
      </c>
      <c r="H127" s="873">
        <v>0</v>
      </c>
      <c r="I127" s="880">
        <v>0</v>
      </c>
      <c r="J127" s="867">
        <v>47000</v>
      </c>
      <c r="K127" s="867">
        <f t="shared" si="1"/>
        <v>47000</v>
      </c>
    </row>
    <row r="128" spans="1:11" s="870" customFormat="1" ht="12">
      <c r="A128" s="862">
        <v>119</v>
      </c>
      <c r="B128" s="893" t="s">
        <v>174</v>
      </c>
      <c r="C128" s="876" t="s">
        <v>376</v>
      </c>
      <c r="D128" s="876" t="s">
        <v>561</v>
      </c>
      <c r="E128" s="891">
        <v>11754</v>
      </c>
      <c r="F128" s="892">
        <v>45176</v>
      </c>
      <c r="G128" s="893" t="s">
        <v>2383</v>
      </c>
      <c r="H128" s="873">
        <v>0</v>
      </c>
      <c r="I128" s="880">
        <v>0</v>
      </c>
      <c r="J128" s="867">
        <v>33000</v>
      </c>
      <c r="K128" s="867">
        <f t="shared" si="1"/>
        <v>33000</v>
      </c>
    </row>
    <row r="129" spans="1:11" s="870" customFormat="1" ht="12">
      <c r="A129" s="862">
        <v>120</v>
      </c>
      <c r="B129" s="876" t="s">
        <v>174</v>
      </c>
      <c r="C129" s="876" t="s">
        <v>376</v>
      </c>
      <c r="D129" s="876" t="s">
        <v>561</v>
      </c>
      <c r="E129" s="877">
        <v>11759</v>
      </c>
      <c r="F129" s="878">
        <v>45161</v>
      </c>
      <c r="G129" s="876" t="s">
        <v>2383</v>
      </c>
      <c r="H129" s="873">
        <v>0</v>
      </c>
      <c r="I129" s="880">
        <v>0</v>
      </c>
      <c r="J129" s="867">
        <v>28000</v>
      </c>
      <c r="K129" s="867">
        <f t="shared" si="1"/>
        <v>28000</v>
      </c>
    </row>
    <row r="130" spans="1:11" s="870" customFormat="1" ht="12">
      <c r="A130" s="862">
        <v>121</v>
      </c>
      <c r="B130" s="876" t="s">
        <v>2381</v>
      </c>
      <c r="C130" s="876" t="s">
        <v>376</v>
      </c>
      <c r="D130" s="876" t="s">
        <v>561</v>
      </c>
      <c r="E130" s="877">
        <v>11760</v>
      </c>
      <c r="F130" s="878">
        <v>45156</v>
      </c>
      <c r="G130" s="876" t="s">
        <v>2382</v>
      </c>
      <c r="H130" s="873">
        <v>0</v>
      </c>
      <c r="I130" s="880">
        <v>0</v>
      </c>
      <c r="J130" s="867">
        <v>64000</v>
      </c>
      <c r="K130" s="867">
        <f t="shared" si="1"/>
        <v>64000</v>
      </c>
    </row>
    <row r="131" spans="1:11" s="870" customFormat="1" ht="12">
      <c r="A131" s="862">
        <v>122</v>
      </c>
      <c r="B131" s="876" t="s">
        <v>2385</v>
      </c>
      <c r="C131" s="876" t="s">
        <v>376</v>
      </c>
      <c r="D131" s="876" t="s">
        <v>561</v>
      </c>
      <c r="E131" s="877">
        <v>8886</v>
      </c>
      <c r="F131" s="878">
        <v>45176</v>
      </c>
      <c r="G131" s="876" t="s">
        <v>2386</v>
      </c>
      <c r="H131" s="873">
        <v>0</v>
      </c>
      <c r="I131" s="880">
        <v>0</v>
      </c>
      <c r="J131" s="867">
        <v>35800</v>
      </c>
      <c r="K131" s="867">
        <f t="shared" si="1"/>
        <v>35800</v>
      </c>
    </row>
    <row r="132" spans="1:11" s="870" customFormat="1" ht="12">
      <c r="A132" s="862">
        <v>123</v>
      </c>
      <c r="B132" s="876" t="s">
        <v>2385</v>
      </c>
      <c r="C132" s="876" t="s">
        <v>376</v>
      </c>
      <c r="D132" s="876" t="s">
        <v>561</v>
      </c>
      <c r="E132" s="877">
        <v>11761</v>
      </c>
      <c r="F132" s="878">
        <v>45161</v>
      </c>
      <c r="G132" s="876" t="s">
        <v>2387</v>
      </c>
      <c r="H132" s="873">
        <v>0</v>
      </c>
      <c r="I132" s="880">
        <v>0</v>
      </c>
      <c r="J132" s="867">
        <v>26000</v>
      </c>
      <c r="K132" s="867">
        <f t="shared" si="1"/>
        <v>26000</v>
      </c>
    </row>
    <row r="133" spans="1:11" s="870" customFormat="1" ht="12">
      <c r="A133" s="862">
        <v>124</v>
      </c>
      <c r="B133" s="876" t="s">
        <v>2381</v>
      </c>
      <c r="C133" s="876" t="s">
        <v>376</v>
      </c>
      <c r="D133" s="876" t="s">
        <v>561</v>
      </c>
      <c r="E133" s="877">
        <v>8898</v>
      </c>
      <c r="F133" s="878">
        <v>45238</v>
      </c>
      <c r="G133" s="876" t="s">
        <v>2387</v>
      </c>
      <c r="H133" s="873">
        <v>0</v>
      </c>
      <c r="I133" s="880">
        <v>0</v>
      </c>
      <c r="J133" s="867">
        <v>84600</v>
      </c>
      <c r="K133" s="867">
        <f t="shared" si="1"/>
        <v>84600</v>
      </c>
    </row>
    <row r="134" spans="1:11" s="870" customFormat="1" ht="12">
      <c r="A134" s="862">
        <v>125</v>
      </c>
      <c r="B134" s="876" t="s">
        <v>2381</v>
      </c>
      <c r="C134" s="876" t="s">
        <v>376</v>
      </c>
      <c r="D134" s="876" t="s">
        <v>561</v>
      </c>
      <c r="E134" s="877">
        <v>8883</v>
      </c>
      <c r="F134" s="878">
        <v>45175</v>
      </c>
      <c r="G134" s="876" t="s">
        <v>2388</v>
      </c>
      <c r="H134" s="873">
        <v>0</v>
      </c>
      <c r="I134" s="880">
        <v>0</v>
      </c>
      <c r="J134" s="867">
        <v>17500</v>
      </c>
      <c r="K134" s="867">
        <f t="shared" si="1"/>
        <v>17500</v>
      </c>
    </row>
    <row r="135" spans="1:11" s="870" customFormat="1" ht="12">
      <c r="A135" s="862">
        <v>126</v>
      </c>
      <c r="B135" s="876" t="s">
        <v>2381</v>
      </c>
      <c r="C135" s="876" t="s">
        <v>376</v>
      </c>
      <c r="D135" s="876" t="s">
        <v>561</v>
      </c>
      <c r="E135" s="877">
        <v>11762</v>
      </c>
      <c r="F135" s="878">
        <v>45154</v>
      </c>
      <c r="G135" s="876" t="s">
        <v>2386</v>
      </c>
      <c r="H135" s="873">
        <v>0</v>
      </c>
      <c r="I135" s="880">
        <v>0</v>
      </c>
      <c r="J135" s="867">
        <v>32200</v>
      </c>
      <c r="K135" s="867">
        <f t="shared" si="1"/>
        <v>32200</v>
      </c>
    </row>
    <row r="136" spans="1:11" s="870" customFormat="1" ht="12">
      <c r="A136" s="862">
        <v>127</v>
      </c>
      <c r="B136" s="876" t="s">
        <v>224</v>
      </c>
      <c r="C136" s="876" t="s">
        <v>376</v>
      </c>
      <c r="D136" s="876" t="s">
        <v>561</v>
      </c>
      <c r="E136" s="877">
        <v>11771</v>
      </c>
      <c r="F136" s="878">
        <v>45436</v>
      </c>
      <c r="G136" s="876" t="s">
        <v>2384</v>
      </c>
      <c r="H136" s="873">
        <v>0</v>
      </c>
      <c r="I136" s="880">
        <v>0</v>
      </c>
      <c r="J136" s="867">
        <v>24600</v>
      </c>
      <c r="K136" s="867">
        <f t="shared" si="1"/>
        <v>24600</v>
      </c>
    </row>
    <row r="137" spans="1:11" s="870" customFormat="1" ht="12">
      <c r="A137" s="862">
        <v>128</v>
      </c>
      <c r="B137" s="876" t="s">
        <v>174</v>
      </c>
      <c r="C137" s="876" t="s">
        <v>376</v>
      </c>
      <c r="D137" s="876" t="s">
        <v>561</v>
      </c>
      <c r="E137" s="877">
        <v>11785</v>
      </c>
      <c r="F137" s="878">
        <v>45429</v>
      </c>
      <c r="G137" s="876" t="s">
        <v>2389</v>
      </c>
      <c r="H137" s="873">
        <v>0</v>
      </c>
      <c r="I137" s="880">
        <v>0</v>
      </c>
      <c r="J137" s="867">
        <v>82000</v>
      </c>
      <c r="K137" s="867">
        <f t="shared" si="1"/>
        <v>82000</v>
      </c>
    </row>
    <row r="138" spans="1:11" s="870" customFormat="1" ht="12">
      <c r="A138" s="862">
        <v>129</v>
      </c>
      <c r="B138" s="876" t="s">
        <v>2381</v>
      </c>
      <c r="C138" s="876" t="s">
        <v>376</v>
      </c>
      <c r="D138" s="876" t="s">
        <v>561</v>
      </c>
      <c r="E138" s="877">
        <v>11781</v>
      </c>
      <c r="F138" s="878">
        <v>45455</v>
      </c>
      <c r="G138" s="876" t="s">
        <v>2390</v>
      </c>
      <c r="H138" s="873">
        <v>0</v>
      </c>
      <c r="I138" s="880">
        <v>0</v>
      </c>
      <c r="J138" s="867">
        <v>18500</v>
      </c>
      <c r="K138" s="867">
        <f t="shared" si="1"/>
        <v>18500</v>
      </c>
    </row>
    <row r="139" spans="1:11" s="870" customFormat="1" ht="12">
      <c r="A139" s="862">
        <v>130</v>
      </c>
      <c r="B139" s="876" t="s">
        <v>224</v>
      </c>
      <c r="C139" s="876" t="s">
        <v>376</v>
      </c>
      <c r="D139" s="876" t="s">
        <v>561</v>
      </c>
      <c r="E139" s="877">
        <v>11783</v>
      </c>
      <c r="F139" s="878">
        <v>45398</v>
      </c>
      <c r="G139" s="876" t="s">
        <v>2391</v>
      </c>
      <c r="H139" s="873">
        <v>0</v>
      </c>
      <c r="I139" s="880">
        <v>0</v>
      </c>
      <c r="J139" s="867">
        <v>202860</v>
      </c>
      <c r="K139" s="867">
        <f t="shared" ref="K139:K198" si="2">H139-I139+J139</f>
        <v>202860</v>
      </c>
    </row>
    <row r="140" spans="1:11" s="870" customFormat="1" ht="12">
      <c r="A140" s="862">
        <v>131</v>
      </c>
      <c r="B140" s="876" t="s">
        <v>224</v>
      </c>
      <c r="C140" s="876" t="s">
        <v>376</v>
      </c>
      <c r="D140" s="876" t="s">
        <v>561</v>
      </c>
      <c r="E140" s="877">
        <v>11784</v>
      </c>
      <c r="F140" s="878">
        <v>45429</v>
      </c>
      <c r="G140" s="876" t="s">
        <v>2391</v>
      </c>
      <c r="H140" s="873">
        <v>0</v>
      </c>
      <c r="I140" s="880">
        <v>0</v>
      </c>
      <c r="J140" s="867">
        <v>65400</v>
      </c>
      <c r="K140" s="867">
        <f t="shared" si="2"/>
        <v>65400</v>
      </c>
    </row>
    <row r="141" spans="1:11" s="870" customFormat="1" ht="12">
      <c r="A141" s="862">
        <v>132</v>
      </c>
      <c r="B141" s="876" t="s">
        <v>2392</v>
      </c>
      <c r="C141" s="876" t="s">
        <v>404</v>
      </c>
      <c r="D141" s="876" t="s">
        <v>561</v>
      </c>
      <c r="E141" s="877" t="s">
        <v>453</v>
      </c>
      <c r="F141" s="1175" t="s">
        <v>453</v>
      </c>
      <c r="G141" s="876" t="s">
        <v>2393</v>
      </c>
      <c r="H141" s="873">
        <v>0</v>
      </c>
      <c r="I141" s="880">
        <v>0</v>
      </c>
      <c r="J141" s="867">
        <v>355481</v>
      </c>
      <c r="K141" s="867">
        <f t="shared" si="2"/>
        <v>355481</v>
      </c>
    </row>
    <row r="142" spans="1:11" s="870" customFormat="1" ht="12">
      <c r="A142" s="862">
        <v>133</v>
      </c>
      <c r="B142" s="876" t="s">
        <v>2394</v>
      </c>
      <c r="C142" s="876" t="s">
        <v>376</v>
      </c>
      <c r="D142" s="876" t="s">
        <v>468</v>
      </c>
      <c r="E142" s="877" t="s">
        <v>453</v>
      </c>
      <c r="F142" s="1175" t="s">
        <v>453</v>
      </c>
      <c r="G142" s="876" t="s">
        <v>2395</v>
      </c>
      <c r="H142" s="873">
        <v>0</v>
      </c>
      <c r="I142" s="880">
        <v>0</v>
      </c>
      <c r="J142" s="867">
        <v>31500</v>
      </c>
      <c r="K142" s="867">
        <f t="shared" si="2"/>
        <v>31500</v>
      </c>
    </row>
    <row r="143" spans="1:11" s="870" customFormat="1" ht="12">
      <c r="A143" s="862">
        <v>134</v>
      </c>
      <c r="B143" s="876" t="s">
        <v>2396</v>
      </c>
      <c r="C143" s="876" t="s">
        <v>376</v>
      </c>
      <c r="D143" s="876" t="s">
        <v>468</v>
      </c>
      <c r="E143" s="877" t="s">
        <v>453</v>
      </c>
      <c r="F143" s="873">
        <v>0</v>
      </c>
      <c r="G143" s="876" t="s">
        <v>2395</v>
      </c>
      <c r="H143" s="873">
        <v>0</v>
      </c>
      <c r="I143" s="880">
        <v>0</v>
      </c>
      <c r="J143" s="867">
        <v>56000</v>
      </c>
      <c r="K143" s="867">
        <f t="shared" si="2"/>
        <v>56000</v>
      </c>
    </row>
    <row r="144" spans="1:11" s="870" customFormat="1" ht="12">
      <c r="A144" s="862">
        <v>135</v>
      </c>
      <c r="B144" s="876" t="s">
        <v>941</v>
      </c>
      <c r="C144" s="876" t="s">
        <v>376</v>
      </c>
      <c r="D144" s="876" t="s">
        <v>465</v>
      </c>
      <c r="E144" s="283">
        <v>60238</v>
      </c>
      <c r="F144" s="902">
        <v>45365</v>
      </c>
      <c r="G144" s="876" t="s">
        <v>2397</v>
      </c>
      <c r="H144" s="873">
        <v>0</v>
      </c>
      <c r="I144" s="880">
        <v>0</v>
      </c>
      <c r="J144" s="867">
        <v>202880</v>
      </c>
      <c r="K144" s="867">
        <f t="shared" si="2"/>
        <v>202880</v>
      </c>
    </row>
    <row r="145" spans="1:11" s="870" customFormat="1" ht="12">
      <c r="A145" s="862">
        <v>136</v>
      </c>
      <c r="B145" s="876" t="s">
        <v>2398</v>
      </c>
      <c r="C145" s="876" t="s">
        <v>376</v>
      </c>
      <c r="D145" s="876" t="s">
        <v>561</v>
      </c>
      <c r="E145" s="283">
        <v>60250</v>
      </c>
      <c r="F145" s="902">
        <v>45440</v>
      </c>
      <c r="G145" s="876" t="s">
        <v>2399</v>
      </c>
      <c r="H145" s="873">
        <v>0</v>
      </c>
      <c r="I145" s="880">
        <v>0</v>
      </c>
      <c r="J145" s="867">
        <v>84000</v>
      </c>
      <c r="K145" s="867">
        <f t="shared" si="2"/>
        <v>84000</v>
      </c>
    </row>
    <row r="146" spans="1:11" s="870" customFormat="1" ht="12">
      <c r="A146" s="862">
        <v>137</v>
      </c>
      <c r="B146" s="876" t="s">
        <v>1796</v>
      </c>
      <c r="C146" s="876" t="s">
        <v>376</v>
      </c>
      <c r="D146" s="876" t="s">
        <v>561</v>
      </c>
      <c r="E146" s="877">
        <v>60248</v>
      </c>
      <c r="F146" s="878">
        <v>45440</v>
      </c>
      <c r="G146" s="876" t="s">
        <v>2400</v>
      </c>
      <c r="H146" s="873">
        <v>0</v>
      </c>
      <c r="I146" s="880">
        <v>0</v>
      </c>
      <c r="J146" s="867">
        <v>88000</v>
      </c>
      <c r="K146" s="867">
        <f t="shared" si="2"/>
        <v>88000</v>
      </c>
    </row>
    <row r="147" spans="1:11" s="870" customFormat="1" ht="12">
      <c r="A147" s="862">
        <v>138</v>
      </c>
      <c r="B147" s="896" t="s">
        <v>435</v>
      </c>
      <c r="C147" s="876" t="s">
        <v>2401</v>
      </c>
      <c r="D147" s="876" t="s">
        <v>2402</v>
      </c>
      <c r="E147" s="877">
        <v>11766</v>
      </c>
      <c r="F147" s="878">
        <v>45419</v>
      </c>
      <c r="G147" s="876" t="s">
        <v>2403</v>
      </c>
      <c r="H147" s="873">
        <v>0</v>
      </c>
      <c r="I147" s="880">
        <v>0</v>
      </c>
      <c r="J147" s="867">
        <v>318669</v>
      </c>
      <c r="K147" s="867">
        <f t="shared" si="2"/>
        <v>318669</v>
      </c>
    </row>
    <row r="148" spans="1:11" s="870" customFormat="1" ht="12">
      <c r="A148" s="862">
        <v>139</v>
      </c>
      <c r="B148" s="896" t="s">
        <v>446</v>
      </c>
      <c r="C148" s="876" t="s">
        <v>2401</v>
      </c>
      <c r="D148" s="876" t="s">
        <v>407</v>
      </c>
      <c r="E148" s="877">
        <v>11831</v>
      </c>
      <c r="F148" s="878">
        <v>45719</v>
      </c>
      <c r="G148" s="876" t="s">
        <v>2404</v>
      </c>
      <c r="H148" s="873">
        <v>0</v>
      </c>
      <c r="I148" s="880">
        <v>0</v>
      </c>
      <c r="J148" s="867">
        <v>36240</v>
      </c>
      <c r="K148" s="867">
        <f t="shared" si="2"/>
        <v>36240</v>
      </c>
    </row>
    <row r="149" spans="1:11" s="870" customFormat="1" ht="12">
      <c r="A149" s="862">
        <v>140</v>
      </c>
      <c r="B149" s="896" t="s">
        <v>2405</v>
      </c>
      <c r="C149" s="876" t="s">
        <v>2401</v>
      </c>
      <c r="D149" s="876" t="s">
        <v>414</v>
      </c>
      <c r="E149" s="877">
        <v>11841</v>
      </c>
      <c r="F149" s="878">
        <v>45779</v>
      </c>
      <c r="G149" s="876" t="s">
        <v>2406</v>
      </c>
      <c r="H149" s="873">
        <v>0</v>
      </c>
      <c r="I149" s="880">
        <v>0</v>
      </c>
      <c r="J149" s="867">
        <v>63800</v>
      </c>
      <c r="K149" s="867">
        <f t="shared" si="2"/>
        <v>63800</v>
      </c>
    </row>
    <row r="150" spans="1:11" s="870" customFormat="1" ht="12">
      <c r="A150" s="862">
        <v>141</v>
      </c>
      <c r="B150" s="896" t="s">
        <v>2407</v>
      </c>
      <c r="C150" s="876" t="s">
        <v>2401</v>
      </c>
      <c r="D150" s="876" t="s">
        <v>414</v>
      </c>
      <c r="E150" s="877">
        <v>11842</v>
      </c>
      <c r="F150" s="878">
        <v>45785</v>
      </c>
      <c r="G150" s="876" t="s">
        <v>2408</v>
      </c>
      <c r="H150" s="873">
        <v>0</v>
      </c>
      <c r="I150" s="880">
        <v>0</v>
      </c>
      <c r="J150" s="867">
        <v>266815</v>
      </c>
      <c r="K150" s="867">
        <f t="shared" si="2"/>
        <v>266815</v>
      </c>
    </row>
    <row r="151" spans="1:11" s="870" customFormat="1" ht="12">
      <c r="A151" s="862">
        <v>142</v>
      </c>
      <c r="B151" s="896" t="s">
        <v>2409</v>
      </c>
      <c r="C151" s="876" t="s">
        <v>2401</v>
      </c>
      <c r="D151" s="876" t="s">
        <v>568</v>
      </c>
      <c r="E151" s="877">
        <v>64787</v>
      </c>
      <c r="F151" s="878">
        <v>45754</v>
      </c>
      <c r="G151" s="876" t="s">
        <v>2410</v>
      </c>
      <c r="H151" s="873">
        <v>0</v>
      </c>
      <c r="I151" s="880">
        <v>0</v>
      </c>
      <c r="J151" s="867">
        <v>43000</v>
      </c>
      <c r="K151" s="867">
        <f t="shared" si="2"/>
        <v>43000</v>
      </c>
    </row>
    <row r="152" spans="1:11" s="870" customFormat="1" ht="12">
      <c r="A152" s="862">
        <v>143</v>
      </c>
      <c r="B152" s="896" t="s">
        <v>491</v>
      </c>
      <c r="C152" s="876" t="s">
        <v>2401</v>
      </c>
      <c r="D152" s="876" t="s">
        <v>468</v>
      </c>
      <c r="E152" s="864">
        <v>0</v>
      </c>
      <c r="F152" s="878">
        <v>45838</v>
      </c>
      <c r="G152" s="876" t="s">
        <v>2411</v>
      </c>
      <c r="H152" s="873">
        <v>0</v>
      </c>
      <c r="I152" s="880">
        <v>0</v>
      </c>
      <c r="J152" s="867">
        <v>9250</v>
      </c>
      <c r="K152" s="867">
        <f t="shared" si="2"/>
        <v>9250</v>
      </c>
    </row>
    <row r="153" spans="1:11" s="870" customFormat="1" ht="12">
      <c r="A153" s="862">
        <v>144</v>
      </c>
      <c r="B153" s="896" t="s">
        <v>493</v>
      </c>
      <c r="C153" s="876" t="s">
        <v>2401</v>
      </c>
      <c r="D153" s="876" t="s">
        <v>468</v>
      </c>
      <c r="E153" s="864">
        <v>0</v>
      </c>
      <c r="F153" s="878">
        <v>45838</v>
      </c>
      <c r="G153" s="876" t="s">
        <v>2412</v>
      </c>
      <c r="H153" s="873">
        <v>0</v>
      </c>
      <c r="I153" s="880">
        <v>0</v>
      </c>
      <c r="J153" s="867">
        <v>6300</v>
      </c>
      <c r="K153" s="867">
        <f t="shared" si="2"/>
        <v>6300</v>
      </c>
    </row>
    <row r="154" spans="1:11" s="870" customFormat="1" ht="12">
      <c r="A154" s="862">
        <v>145</v>
      </c>
      <c r="B154" s="896" t="s">
        <v>2405</v>
      </c>
      <c r="C154" s="876" t="s">
        <v>2401</v>
      </c>
      <c r="D154" s="876" t="s">
        <v>414</v>
      </c>
      <c r="E154" s="877">
        <v>12052</v>
      </c>
      <c r="F154" s="878">
        <v>45825</v>
      </c>
      <c r="G154" s="876" t="s">
        <v>2413</v>
      </c>
      <c r="H154" s="873">
        <v>0</v>
      </c>
      <c r="I154" s="880">
        <v>0</v>
      </c>
      <c r="J154" s="867">
        <v>63800</v>
      </c>
      <c r="K154" s="867">
        <f t="shared" si="2"/>
        <v>63800</v>
      </c>
    </row>
    <row r="155" spans="1:11" s="870" customFormat="1" ht="12">
      <c r="A155" s="862">
        <v>146</v>
      </c>
      <c r="B155" s="896" t="s">
        <v>2414</v>
      </c>
      <c r="C155" s="876" t="s">
        <v>2401</v>
      </c>
      <c r="D155" s="876" t="s">
        <v>414</v>
      </c>
      <c r="E155" s="877">
        <v>12055</v>
      </c>
      <c r="F155" s="878">
        <v>45834</v>
      </c>
      <c r="G155" s="876" t="s">
        <v>2415</v>
      </c>
      <c r="H155" s="873">
        <v>0</v>
      </c>
      <c r="I155" s="880">
        <v>0</v>
      </c>
      <c r="J155" s="867">
        <v>69000</v>
      </c>
      <c r="K155" s="867">
        <f t="shared" si="2"/>
        <v>69000</v>
      </c>
    </row>
    <row r="156" spans="1:11" s="870" customFormat="1" ht="12">
      <c r="A156" s="862">
        <v>147</v>
      </c>
      <c r="B156" s="896" t="s">
        <v>2017</v>
      </c>
      <c r="C156" s="876" t="s">
        <v>2401</v>
      </c>
      <c r="D156" s="876" t="s">
        <v>561</v>
      </c>
      <c r="E156" s="877">
        <v>11838</v>
      </c>
      <c r="F156" s="878">
        <v>45763</v>
      </c>
      <c r="G156" s="876" t="s">
        <v>2416</v>
      </c>
      <c r="H156" s="873">
        <v>0</v>
      </c>
      <c r="I156" s="880">
        <v>0</v>
      </c>
      <c r="J156" s="867">
        <v>51500</v>
      </c>
      <c r="K156" s="867">
        <f t="shared" si="2"/>
        <v>51500</v>
      </c>
    </row>
    <row r="157" spans="1:11" s="870" customFormat="1" ht="12">
      <c r="A157" s="862">
        <v>148</v>
      </c>
      <c r="B157" s="896" t="s">
        <v>2417</v>
      </c>
      <c r="C157" s="876" t="s">
        <v>2401</v>
      </c>
      <c r="D157" s="876" t="s">
        <v>561</v>
      </c>
      <c r="E157" s="877">
        <v>11850</v>
      </c>
      <c r="F157" s="878">
        <v>45818</v>
      </c>
      <c r="G157" s="876" t="s">
        <v>2418</v>
      </c>
      <c r="H157" s="873">
        <v>0</v>
      </c>
      <c r="I157" s="880">
        <v>0</v>
      </c>
      <c r="J157" s="867">
        <v>143700</v>
      </c>
      <c r="K157" s="867">
        <f t="shared" si="2"/>
        <v>143700</v>
      </c>
    </row>
    <row r="158" spans="1:11" s="870" customFormat="1" ht="12">
      <c r="A158" s="862">
        <v>149</v>
      </c>
      <c r="B158" s="896" t="s">
        <v>224</v>
      </c>
      <c r="C158" s="876" t="s">
        <v>2401</v>
      </c>
      <c r="D158" s="876" t="s">
        <v>561</v>
      </c>
      <c r="E158" s="877">
        <v>11825</v>
      </c>
      <c r="F158" s="878">
        <v>45684</v>
      </c>
      <c r="G158" s="876" t="s">
        <v>2419</v>
      </c>
      <c r="H158" s="873">
        <v>0</v>
      </c>
      <c r="I158" s="880">
        <v>0</v>
      </c>
      <c r="J158" s="867">
        <v>9000</v>
      </c>
      <c r="K158" s="867">
        <f t="shared" si="2"/>
        <v>9000</v>
      </c>
    </row>
    <row r="159" spans="1:11" s="870" customFormat="1" ht="12">
      <c r="A159" s="862">
        <v>150</v>
      </c>
      <c r="B159" s="896" t="s">
        <v>2417</v>
      </c>
      <c r="C159" s="876" t="s">
        <v>2401</v>
      </c>
      <c r="D159" s="876" t="s">
        <v>561</v>
      </c>
      <c r="E159" s="877">
        <v>11816</v>
      </c>
      <c r="F159" s="878">
        <v>45600</v>
      </c>
      <c r="G159" s="876" t="s">
        <v>2420</v>
      </c>
      <c r="H159" s="873">
        <v>0</v>
      </c>
      <c r="I159" s="880">
        <v>0</v>
      </c>
      <c r="J159" s="867">
        <v>6000</v>
      </c>
      <c r="K159" s="867">
        <f t="shared" si="2"/>
        <v>6000</v>
      </c>
    </row>
    <row r="160" spans="1:11" s="870" customFormat="1" ht="12">
      <c r="A160" s="862">
        <v>151</v>
      </c>
      <c r="B160" s="896" t="s">
        <v>224</v>
      </c>
      <c r="C160" s="876" t="s">
        <v>2401</v>
      </c>
      <c r="D160" s="876" t="s">
        <v>561</v>
      </c>
      <c r="E160" s="877">
        <v>11796</v>
      </c>
      <c r="F160" s="878">
        <v>45538</v>
      </c>
      <c r="G160" s="876" t="s">
        <v>2421</v>
      </c>
      <c r="H160" s="873">
        <v>0</v>
      </c>
      <c r="I160" s="880">
        <v>0</v>
      </c>
      <c r="J160" s="867">
        <v>44000</v>
      </c>
      <c r="K160" s="867">
        <f t="shared" si="2"/>
        <v>44000</v>
      </c>
    </row>
    <row r="161" spans="1:11" s="870" customFormat="1" ht="12">
      <c r="A161" s="862">
        <v>152</v>
      </c>
      <c r="B161" s="896" t="s">
        <v>2417</v>
      </c>
      <c r="C161" s="876" t="s">
        <v>2401</v>
      </c>
      <c r="D161" s="876" t="s">
        <v>561</v>
      </c>
      <c r="E161" s="877">
        <v>11804</v>
      </c>
      <c r="F161" s="878">
        <v>45573</v>
      </c>
      <c r="G161" s="876" t="s">
        <v>2422</v>
      </c>
      <c r="H161" s="873">
        <v>0</v>
      </c>
      <c r="I161" s="880">
        <v>0</v>
      </c>
      <c r="J161" s="867">
        <v>52200</v>
      </c>
      <c r="K161" s="867">
        <f t="shared" si="2"/>
        <v>52200</v>
      </c>
    </row>
    <row r="162" spans="1:11" s="870" customFormat="1" ht="12">
      <c r="A162" s="862">
        <v>153</v>
      </c>
      <c r="B162" s="896" t="s">
        <v>2417</v>
      </c>
      <c r="C162" s="876" t="s">
        <v>2401</v>
      </c>
      <c r="D162" s="876" t="s">
        <v>561</v>
      </c>
      <c r="E162" s="877">
        <v>11794</v>
      </c>
      <c r="F162" s="878">
        <v>45534</v>
      </c>
      <c r="G162" s="876" t="s">
        <v>2423</v>
      </c>
      <c r="H162" s="873">
        <v>0</v>
      </c>
      <c r="I162" s="880">
        <v>0</v>
      </c>
      <c r="J162" s="867">
        <v>44500</v>
      </c>
      <c r="K162" s="867">
        <f t="shared" si="2"/>
        <v>44500</v>
      </c>
    </row>
    <row r="163" spans="1:11" s="870" customFormat="1" ht="12">
      <c r="A163" s="862">
        <v>154</v>
      </c>
      <c r="B163" s="896" t="s">
        <v>2424</v>
      </c>
      <c r="C163" s="876" t="s">
        <v>2401</v>
      </c>
      <c r="D163" s="876" t="s">
        <v>2425</v>
      </c>
      <c r="E163" s="877">
        <v>35772</v>
      </c>
      <c r="F163" s="878">
        <v>45838</v>
      </c>
      <c r="G163" s="876" t="s">
        <v>2426</v>
      </c>
      <c r="H163" s="873">
        <v>0</v>
      </c>
      <c r="I163" s="880">
        <v>0</v>
      </c>
      <c r="J163" s="867">
        <v>50000</v>
      </c>
      <c r="K163" s="867">
        <f t="shared" si="2"/>
        <v>50000</v>
      </c>
    </row>
    <row r="164" spans="1:11" s="870" customFormat="1" ht="12">
      <c r="A164" s="862">
        <v>155</v>
      </c>
      <c r="B164" s="896" t="s">
        <v>490</v>
      </c>
      <c r="C164" s="876" t="s">
        <v>2401</v>
      </c>
      <c r="D164" s="876" t="s">
        <v>468</v>
      </c>
      <c r="E164" s="903">
        <v>35775</v>
      </c>
      <c r="F164" s="904">
        <v>45838</v>
      </c>
      <c r="G164" s="876" t="s">
        <v>2427</v>
      </c>
      <c r="H164" s="873">
        <v>0</v>
      </c>
      <c r="I164" s="880">
        <v>0</v>
      </c>
      <c r="J164" s="867">
        <v>104000</v>
      </c>
      <c r="K164" s="867">
        <f t="shared" si="2"/>
        <v>104000</v>
      </c>
    </row>
    <row r="165" spans="1:11" s="870" customFormat="1" ht="12">
      <c r="A165" s="862">
        <v>156</v>
      </c>
      <c r="B165" s="896" t="s">
        <v>2428</v>
      </c>
      <c r="C165" s="876" t="s">
        <v>2401</v>
      </c>
      <c r="D165" s="876" t="s">
        <v>2425</v>
      </c>
      <c r="E165" s="903">
        <v>35773</v>
      </c>
      <c r="F165" s="878">
        <v>45838</v>
      </c>
      <c r="G165" s="876" t="s">
        <v>2429</v>
      </c>
      <c r="H165" s="873">
        <v>0</v>
      </c>
      <c r="I165" s="880">
        <v>0</v>
      </c>
      <c r="J165" s="867">
        <v>50000</v>
      </c>
      <c r="K165" s="867">
        <f t="shared" si="2"/>
        <v>50000</v>
      </c>
    </row>
    <row r="166" spans="1:11" s="870" customFormat="1" ht="12">
      <c r="A166" s="862">
        <v>157</v>
      </c>
      <c r="B166" s="896" t="s">
        <v>486</v>
      </c>
      <c r="C166" s="876" t="s">
        <v>2401</v>
      </c>
      <c r="D166" s="876" t="s">
        <v>468</v>
      </c>
      <c r="E166" s="903">
        <v>35771</v>
      </c>
      <c r="F166" s="878">
        <v>45838</v>
      </c>
      <c r="G166" s="876" t="s">
        <v>2430</v>
      </c>
      <c r="H166" s="873">
        <v>0</v>
      </c>
      <c r="I166" s="880">
        <v>0</v>
      </c>
      <c r="J166" s="867">
        <v>104000</v>
      </c>
      <c r="K166" s="867">
        <f>H166-I166+J166</f>
        <v>104000</v>
      </c>
    </row>
    <row r="167" spans="1:11" s="870" customFormat="1" ht="12">
      <c r="A167" s="862">
        <v>158</v>
      </c>
      <c r="B167" s="896" t="s">
        <v>2431</v>
      </c>
      <c r="C167" s="876" t="s">
        <v>2401</v>
      </c>
      <c r="D167" s="876" t="s">
        <v>2425</v>
      </c>
      <c r="E167" s="903">
        <v>35774</v>
      </c>
      <c r="F167" s="878">
        <v>45838</v>
      </c>
      <c r="G167" s="876" t="s">
        <v>2432</v>
      </c>
      <c r="H167" s="873">
        <v>0</v>
      </c>
      <c r="I167" s="880">
        <v>0</v>
      </c>
      <c r="J167" s="867">
        <v>50000</v>
      </c>
      <c r="K167" s="867">
        <f t="shared" si="2"/>
        <v>50000</v>
      </c>
    </row>
    <row r="168" spans="1:11" s="870" customFormat="1" ht="12">
      <c r="A168" s="862">
        <v>159</v>
      </c>
      <c r="B168" s="896" t="s">
        <v>224</v>
      </c>
      <c r="C168" s="876" t="s">
        <v>2401</v>
      </c>
      <c r="D168" s="876" t="s">
        <v>561</v>
      </c>
      <c r="E168" s="877">
        <v>11798</v>
      </c>
      <c r="F168" s="878">
        <v>45548</v>
      </c>
      <c r="G168" s="876" t="s">
        <v>2433</v>
      </c>
      <c r="H168" s="873">
        <v>0</v>
      </c>
      <c r="I168" s="880">
        <v>0</v>
      </c>
      <c r="J168" s="867">
        <v>79000</v>
      </c>
      <c r="K168" s="867">
        <f t="shared" si="2"/>
        <v>79000</v>
      </c>
    </row>
    <row r="169" spans="1:11" s="870" customFormat="1" ht="12">
      <c r="A169" s="862">
        <v>160</v>
      </c>
      <c r="B169" s="896" t="s">
        <v>224</v>
      </c>
      <c r="C169" s="876" t="s">
        <v>2401</v>
      </c>
      <c r="D169" s="876" t="s">
        <v>561</v>
      </c>
      <c r="E169" s="877">
        <v>11834</v>
      </c>
      <c r="F169" s="878">
        <v>45749</v>
      </c>
      <c r="G169" s="876" t="s">
        <v>2434</v>
      </c>
      <c r="H169" s="873">
        <v>0</v>
      </c>
      <c r="I169" s="880">
        <v>0</v>
      </c>
      <c r="J169" s="867">
        <v>131060</v>
      </c>
      <c r="K169" s="867">
        <f t="shared" si="2"/>
        <v>131060</v>
      </c>
    </row>
    <row r="170" spans="1:11" s="870" customFormat="1" ht="12">
      <c r="A170" s="862">
        <v>161</v>
      </c>
      <c r="B170" s="896" t="s">
        <v>224</v>
      </c>
      <c r="C170" s="876" t="s">
        <v>2401</v>
      </c>
      <c r="D170" s="876" t="s">
        <v>561</v>
      </c>
      <c r="E170" s="877">
        <v>11799</v>
      </c>
      <c r="F170" s="878">
        <v>45546</v>
      </c>
      <c r="G170" s="876" t="s">
        <v>2435</v>
      </c>
      <c r="H170" s="873">
        <v>0</v>
      </c>
      <c r="I170" s="880">
        <v>0</v>
      </c>
      <c r="J170" s="867">
        <v>66500</v>
      </c>
      <c r="K170" s="867">
        <f t="shared" si="2"/>
        <v>66500</v>
      </c>
    </row>
    <row r="171" spans="1:11" s="870" customFormat="1" ht="12">
      <c r="A171" s="862">
        <v>162</v>
      </c>
      <c r="B171" s="896" t="s">
        <v>224</v>
      </c>
      <c r="C171" s="876" t="s">
        <v>2401</v>
      </c>
      <c r="D171" s="876" t="s">
        <v>561</v>
      </c>
      <c r="E171" s="877">
        <v>11823</v>
      </c>
      <c r="F171" s="878">
        <v>45663</v>
      </c>
      <c r="G171" s="876" t="s">
        <v>2436</v>
      </c>
      <c r="H171" s="873">
        <v>0</v>
      </c>
      <c r="I171" s="880">
        <v>0</v>
      </c>
      <c r="J171" s="867">
        <v>23500</v>
      </c>
      <c r="K171" s="867">
        <f t="shared" si="2"/>
        <v>23500</v>
      </c>
    </row>
    <row r="172" spans="1:11" s="870" customFormat="1" ht="12">
      <c r="A172" s="862">
        <v>163</v>
      </c>
      <c r="B172" s="896" t="s">
        <v>224</v>
      </c>
      <c r="C172" s="876" t="s">
        <v>2401</v>
      </c>
      <c r="D172" s="876" t="s">
        <v>561</v>
      </c>
      <c r="E172" s="877">
        <v>11824</v>
      </c>
      <c r="F172" s="878">
        <v>45678</v>
      </c>
      <c r="G172" s="876" t="s">
        <v>2437</v>
      </c>
      <c r="H172" s="873">
        <v>0</v>
      </c>
      <c r="I172" s="880">
        <v>0</v>
      </c>
      <c r="J172" s="867">
        <v>51000</v>
      </c>
      <c r="K172" s="867">
        <f t="shared" si="2"/>
        <v>51000</v>
      </c>
    </row>
    <row r="173" spans="1:11" s="870" customFormat="1" ht="12">
      <c r="A173" s="862">
        <v>164</v>
      </c>
      <c r="B173" s="896" t="s">
        <v>2438</v>
      </c>
      <c r="C173" s="876" t="s">
        <v>2401</v>
      </c>
      <c r="D173" s="876" t="s">
        <v>452</v>
      </c>
      <c r="E173" s="877">
        <v>64792</v>
      </c>
      <c r="F173" s="878">
        <v>45831</v>
      </c>
      <c r="G173" s="876" t="s">
        <v>2439</v>
      </c>
      <c r="H173" s="873">
        <v>0</v>
      </c>
      <c r="I173" s="880">
        <v>0</v>
      </c>
      <c r="J173" s="867">
        <v>212500</v>
      </c>
      <c r="K173" s="867">
        <f t="shared" si="2"/>
        <v>212500</v>
      </c>
    </row>
    <row r="174" spans="1:11" s="870" customFormat="1" ht="12">
      <c r="A174" s="862">
        <v>165</v>
      </c>
      <c r="B174" s="896" t="s">
        <v>512</v>
      </c>
      <c r="C174" s="876" t="s">
        <v>2401</v>
      </c>
      <c r="D174" s="876" t="s">
        <v>422</v>
      </c>
      <c r="E174" s="877">
        <v>11818</v>
      </c>
      <c r="F174" s="878">
        <v>45616</v>
      </c>
      <c r="G174" s="876" t="s">
        <v>2440</v>
      </c>
      <c r="H174" s="873">
        <v>0</v>
      </c>
      <c r="I174" s="880">
        <v>0</v>
      </c>
      <c r="J174" s="867">
        <v>216920</v>
      </c>
      <c r="K174" s="867">
        <f t="shared" si="2"/>
        <v>216920</v>
      </c>
    </row>
    <row r="175" spans="1:11" s="870" customFormat="1" ht="12">
      <c r="A175" s="862">
        <v>166</v>
      </c>
      <c r="B175" s="896" t="s">
        <v>512</v>
      </c>
      <c r="C175" s="876" t="s">
        <v>2401</v>
      </c>
      <c r="D175" s="876" t="s">
        <v>422</v>
      </c>
      <c r="E175" s="877">
        <v>11822</v>
      </c>
      <c r="F175" s="878">
        <v>45642</v>
      </c>
      <c r="G175" s="876" t="s">
        <v>2441</v>
      </c>
      <c r="H175" s="873">
        <v>0</v>
      </c>
      <c r="I175" s="880">
        <v>0</v>
      </c>
      <c r="J175" s="867">
        <v>38080</v>
      </c>
      <c r="K175" s="867">
        <f t="shared" si="2"/>
        <v>38080</v>
      </c>
    </row>
    <row r="176" spans="1:11" s="870" customFormat="1" ht="12">
      <c r="A176" s="862">
        <v>167</v>
      </c>
      <c r="B176" s="896" t="s">
        <v>532</v>
      </c>
      <c r="C176" s="876" t="s">
        <v>2401</v>
      </c>
      <c r="D176" s="876" t="s">
        <v>533</v>
      </c>
      <c r="E176" s="877">
        <v>60239</v>
      </c>
      <c r="F176" s="878">
        <v>45051</v>
      </c>
      <c r="G176" s="876" t="s">
        <v>2442</v>
      </c>
      <c r="H176" s="873">
        <v>0</v>
      </c>
      <c r="I176" s="880">
        <v>0</v>
      </c>
      <c r="J176" s="867">
        <v>57040</v>
      </c>
      <c r="K176" s="867">
        <f t="shared" si="2"/>
        <v>57040</v>
      </c>
    </row>
    <row r="177" spans="1:11" s="870" customFormat="1" ht="12">
      <c r="A177" s="862">
        <v>168</v>
      </c>
      <c r="B177" s="896" t="s">
        <v>2443</v>
      </c>
      <c r="C177" s="876" t="s">
        <v>2401</v>
      </c>
      <c r="D177" s="876" t="s">
        <v>444</v>
      </c>
      <c r="E177" s="877">
        <v>64793</v>
      </c>
      <c r="F177" s="898">
        <v>45835</v>
      </c>
      <c r="G177" s="876" t="s">
        <v>2444</v>
      </c>
      <c r="H177" s="873">
        <v>0</v>
      </c>
      <c r="I177" s="880">
        <v>0</v>
      </c>
      <c r="J177" s="867">
        <v>144000</v>
      </c>
      <c r="K177" s="867">
        <f t="shared" si="2"/>
        <v>144000</v>
      </c>
    </row>
    <row r="178" spans="1:11" s="900" customFormat="1" ht="12">
      <c r="A178" s="862">
        <v>169</v>
      </c>
      <c r="B178" s="905" t="s">
        <v>224</v>
      </c>
      <c r="C178" s="97" t="s">
        <v>2401</v>
      </c>
      <c r="D178" s="97" t="s">
        <v>561</v>
      </c>
      <c r="E178" s="877">
        <v>11817</v>
      </c>
      <c r="F178" s="898">
        <v>45615</v>
      </c>
      <c r="G178" s="97" t="s">
        <v>2445</v>
      </c>
      <c r="H178" s="899">
        <v>0</v>
      </c>
      <c r="I178" s="880">
        <v>0</v>
      </c>
      <c r="J178" s="867">
        <v>28000</v>
      </c>
      <c r="K178" s="867">
        <f t="shared" si="2"/>
        <v>28000</v>
      </c>
    </row>
    <row r="179" spans="1:11" s="900" customFormat="1" ht="12">
      <c r="A179" s="862">
        <v>170</v>
      </c>
      <c r="B179" s="905" t="s">
        <v>2446</v>
      </c>
      <c r="C179" s="97" t="s">
        <v>2401</v>
      </c>
      <c r="D179" s="97" t="s">
        <v>407</v>
      </c>
      <c r="E179" s="877">
        <v>11809</v>
      </c>
      <c r="F179" s="898">
        <v>45580</v>
      </c>
      <c r="G179" s="97" t="s">
        <v>2447</v>
      </c>
      <c r="H179" s="899">
        <v>0</v>
      </c>
      <c r="I179" s="880">
        <v>0</v>
      </c>
      <c r="J179" s="867">
        <v>196000</v>
      </c>
      <c r="K179" s="867">
        <f t="shared" si="2"/>
        <v>196000</v>
      </c>
    </row>
    <row r="180" spans="1:11" s="900" customFormat="1" ht="12">
      <c r="A180" s="862">
        <v>171</v>
      </c>
      <c r="B180" s="905" t="s">
        <v>446</v>
      </c>
      <c r="C180" s="97" t="s">
        <v>2401</v>
      </c>
      <c r="D180" s="97" t="s">
        <v>2425</v>
      </c>
      <c r="E180" s="877">
        <v>11827</v>
      </c>
      <c r="F180" s="898">
        <v>45705</v>
      </c>
      <c r="G180" s="97" t="s">
        <v>2448</v>
      </c>
      <c r="H180" s="899">
        <v>0</v>
      </c>
      <c r="I180" s="880">
        <v>0</v>
      </c>
      <c r="J180" s="867">
        <v>20100</v>
      </c>
      <c r="K180" s="867">
        <f t="shared" si="2"/>
        <v>20100</v>
      </c>
    </row>
    <row r="181" spans="1:11" s="900" customFormat="1" ht="12">
      <c r="A181" s="862">
        <v>172</v>
      </c>
      <c r="B181" s="905" t="s">
        <v>496</v>
      </c>
      <c r="C181" s="97" t="s">
        <v>2401</v>
      </c>
      <c r="D181" s="97" t="s">
        <v>468</v>
      </c>
      <c r="E181" s="282" t="s">
        <v>453</v>
      </c>
      <c r="F181" s="898">
        <v>45465</v>
      </c>
      <c r="G181" s="97" t="s">
        <v>2449</v>
      </c>
      <c r="H181" s="899">
        <v>0</v>
      </c>
      <c r="I181" s="880">
        <v>0</v>
      </c>
      <c r="J181" s="867">
        <v>25200</v>
      </c>
      <c r="K181" s="867">
        <f t="shared" si="2"/>
        <v>25200</v>
      </c>
    </row>
    <row r="182" spans="1:11" s="900" customFormat="1" ht="12">
      <c r="A182" s="862">
        <v>173</v>
      </c>
      <c r="B182" s="905" t="s">
        <v>545</v>
      </c>
      <c r="C182" s="97" t="s">
        <v>2401</v>
      </c>
      <c r="D182" s="97" t="s">
        <v>2425</v>
      </c>
      <c r="E182" s="877">
        <v>11806</v>
      </c>
      <c r="F182" s="898">
        <v>45573</v>
      </c>
      <c r="G182" s="97" t="s">
        <v>2450</v>
      </c>
      <c r="H182" s="899">
        <v>0</v>
      </c>
      <c r="I182" s="880">
        <v>0</v>
      </c>
      <c r="J182" s="867">
        <v>85000</v>
      </c>
      <c r="K182" s="867">
        <f t="shared" si="2"/>
        <v>85000</v>
      </c>
    </row>
    <row r="183" spans="1:11" s="900" customFormat="1" ht="12">
      <c r="A183" s="862">
        <v>174</v>
      </c>
      <c r="B183" s="905" t="s">
        <v>545</v>
      </c>
      <c r="C183" s="97" t="s">
        <v>2401</v>
      </c>
      <c r="D183" s="97" t="s">
        <v>2425</v>
      </c>
      <c r="E183" s="877">
        <v>11805</v>
      </c>
      <c r="F183" s="898">
        <v>45568</v>
      </c>
      <c r="G183" s="97" t="s">
        <v>2451</v>
      </c>
      <c r="H183" s="899">
        <v>0</v>
      </c>
      <c r="I183" s="880">
        <v>0</v>
      </c>
      <c r="J183" s="867">
        <v>21000</v>
      </c>
      <c r="K183" s="867">
        <f t="shared" si="2"/>
        <v>21000</v>
      </c>
    </row>
    <row r="184" spans="1:11" s="870" customFormat="1" ht="12">
      <c r="A184" s="862">
        <v>175</v>
      </c>
      <c r="B184" s="896" t="s">
        <v>446</v>
      </c>
      <c r="C184" s="876" t="s">
        <v>2401</v>
      </c>
      <c r="D184" s="876" t="s">
        <v>2425</v>
      </c>
      <c r="E184" s="877">
        <v>11826</v>
      </c>
      <c r="F184" s="878">
        <v>45679</v>
      </c>
      <c r="G184" s="876" t="s">
        <v>2452</v>
      </c>
      <c r="H184" s="873">
        <v>0</v>
      </c>
      <c r="I184" s="880">
        <v>0</v>
      </c>
      <c r="J184" s="867">
        <v>60750</v>
      </c>
      <c r="K184" s="867">
        <f t="shared" si="2"/>
        <v>60750</v>
      </c>
    </row>
    <row r="185" spans="1:11" s="870" customFormat="1" ht="12">
      <c r="A185" s="862">
        <v>176</v>
      </c>
      <c r="B185" s="896" t="s">
        <v>1769</v>
      </c>
      <c r="C185" s="876" t="s">
        <v>2401</v>
      </c>
      <c r="D185" s="876" t="s">
        <v>2453</v>
      </c>
      <c r="E185" s="877">
        <v>12053</v>
      </c>
      <c r="F185" s="878">
        <v>45826</v>
      </c>
      <c r="G185" s="876" t="s">
        <v>2454</v>
      </c>
      <c r="H185" s="873">
        <v>0</v>
      </c>
      <c r="I185" s="880">
        <v>0</v>
      </c>
      <c r="J185" s="867">
        <v>164258</v>
      </c>
      <c r="K185" s="867">
        <f t="shared" si="2"/>
        <v>164258</v>
      </c>
    </row>
    <row r="186" spans="1:11" s="870" customFormat="1" ht="12">
      <c r="A186" s="862">
        <v>177</v>
      </c>
      <c r="B186" s="896" t="s">
        <v>512</v>
      </c>
      <c r="C186" s="876" t="s">
        <v>2401</v>
      </c>
      <c r="D186" s="876" t="s">
        <v>422</v>
      </c>
      <c r="E186" s="877">
        <v>11822</v>
      </c>
      <c r="F186" s="878">
        <v>45642</v>
      </c>
      <c r="G186" s="876" t="s">
        <v>2455</v>
      </c>
      <c r="H186" s="873">
        <v>0</v>
      </c>
      <c r="I186" s="880">
        <v>0</v>
      </c>
      <c r="J186" s="867">
        <v>341240</v>
      </c>
      <c r="K186" s="867">
        <f t="shared" si="2"/>
        <v>341240</v>
      </c>
    </row>
    <row r="187" spans="1:11" s="870" customFormat="1" ht="12.75">
      <c r="A187" s="862">
        <v>178</v>
      </c>
      <c r="B187" s="863" t="s">
        <v>403</v>
      </c>
      <c r="C187" s="876" t="s">
        <v>2401</v>
      </c>
      <c r="D187" s="876" t="s">
        <v>452</v>
      </c>
      <c r="E187" s="877">
        <v>64790</v>
      </c>
      <c r="F187" s="878">
        <v>45797</v>
      </c>
      <c r="G187" s="99" t="s">
        <v>4726</v>
      </c>
      <c r="H187" s="873">
        <v>0</v>
      </c>
      <c r="I187" s="880">
        <v>0</v>
      </c>
      <c r="J187" s="867">
        <v>2051.6999999999998</v>
      </c>
      <c r="K187" s="867">
        <f t="shared" si="2"/>
        <v>2051.6999999999998</v>
      </c>
    </row>
    <row r="188" spans="1:11" s="870" customFormat="1" ht="12.75">
      <c r="A188" s="862">
        <v>179</v>
      </c>
      <c r="B188" s="863" t="s">
        <v>403</v>
      </c>
      <c r="C188" s="876" t="s">
        <v>2401</v>
      </c>
      <c r="D188" s="876" t="s">
        <v>452</v>
      </c>
      <c r="E188" s="877">
        <v>64791</v>
      </c>
      <c r="F188" s="878">
        <v>45818</v>
      </c>
      <c r="G188" s="906" t="s">
        <v>4727</v>
      </c>
      <c r="H188" s="873">
        <v>0</v>
      </c>
      <c r="I188" s="880">
        <v>0</v>
      </c>
      <c r="J188" s="867">
        <v>2534.5</v>
      </c>
      <c r="K188" s="867">
        <f t="shared" si="2"/>
        <v>2534.5</v>
      </c>
    </row>
    <row r="189" spans="1:11" s="870" customFormat="1" ht="12.75">
      <c r="A189" s="862">
        <v>180</v>
      </c>
      <c r="B189" s="863" t="s">
        <v>403</v>
      </c>
      <c r="C189" s="876" t="s">
        <v>2401</v>
      </c>
      <c r="D189" s="876" t="s">
        <v>414</v>
      </c>
      <c r="E189" s="877">
        <v>11846</v>
      </c>
      <c r="F189" s="878">
        <v>45797</v>
      </c>
      <c r="G189" s="906" t="s">
        <v>4728</v>
      </c>
      <c r="H189" s="873">
        <v>0</v>
      </c>
      <c r="I189" s="880">
        <v>0</v>
      </c>
      <c r="J189" s="867">
        <v>1500</v>
      </c>
      <c r="K189" s="867">
        <f t="shared" si="2"/>
        <v>1500</v>
      </c>
    </row>
    <row r="190" spans="1:11" s="870" customFormat="1" ht="12.75">
      <c r="A190" s="862">
        <v>181</v>
      </c>
      <c r="B190" s="863" t="s">
        <v>403</v>
      </c>
      <c r="C190" s="876" t="s">
        <v>2401</v>
      </c>
      <c r="D190" s="876" t="s">
        <v>414</v>
      </c>
      <c r="E190" s="877">
        <v>11845</v>
      </c>
      <c r="F190" s="878">
        <v>45797</v>
      </c>
      <c r="G190" s="906" t="s">
        <v>4729</v>
      </c>
      <c r="H190" s="873">
        <v>0</v>
      </c>
      <c r="I190" s="880">
        <v>0</v>
      </c>
      <c r="J190" s="867">
        <v>1045.6500000000001</v>
      </c>
      <c r="K190" s="867">
        <f t="shared" si="2"/>
        <v>1045.6500000000001</v>
      </c>
    </row>
    <row r="191" spans="1:11" s="870" customFormat="1" ht="12.75">
      <c r="A191" s="862">
        <v>182</v>
      </c>
      <c r="B191" s="863" t="s">
        <v>403</v>
      </c>
      <c r="C191" s="876" t="s">
        <v>2401</v>
      </c>
      <c r="D191" s="876" t="s">
        <v>414</v>
      </c>
      <c r="E191" s="877">
        <v>11848</v>
      </c>
      <c r="F191" s="878">
        <v>45797</v>
      </c>
      <c r="G191" s="906" t="s">
        <v>4729</v>
      </c>
      <c r="H191" s="873">
        <v>0</v>
      </c>
      <c r="I191" s="880">
        <v>0</v>
      </c>
      <c r="J191" s="867">
        <v>1045.6500000000001</v>
      </c>
      <c r="K191" s="867">
        <f t="shared" si="2"/>
        <v>1045.6500000000001</v>
      </c>
    </row>
    <row r="192" spans="1:11" s="870" customFormat="1" ht="12.75">
      <c r="A192" s="862">
        <v>183</v>
      </c>
      <c r="B192" s="863" t="s">
        <v>403</v>
      </c>
      <c r="C192" s="876" t="s">
        <v>2401</v>
      </c>
      <c r="D192" s="876" t="s">
        <v>414</v>
      </c>
      <c r="E192" s="877">
        <v>11847</v>
      </c>
      <c r="F192" s="878">
        <v>45797</v>
      </c>
      <c r="G192" s="99" t="s">
        <v>4729</v>
      </c>
      <c r="H192" s="873">
        <v>0</v>
      </c>
      <c r="I192" s="880">
        <v>0</v>
      </c>
      <c r="J192" s="867">
        <v>771.95</v>
      </c>
      <c r="K192" s="867">
        <f t="shared" si="2"/>
        <v>771.95</v>
      </c>
    </row>
    <row r="193" spans="1:11" s="870" customFormat="1" ht="12.75">
      <c r="A193" s="862">
        <v>184</v>
      </c>
      <c r="B193" s="863" t="s">
        <v>403</v>
      </c>
      <c r="C193" s="876" t="s">
        <v>2401</v>
      </c>
      <c r="D193" s="876" t="s">
        <v>530</v>
      </c>
      <c r="E193" s="877">
        <v>64785</v>
      </c>
      <c r="F193" s="878">
        <v>45754</v>
      </c>
      <c r="G193" s="99" t="s">
        <v>4730</v>
      </c>
      <c r="H193" s="873">
        <v>0</v>
      </c>
      <c r="I193" s="880">
        <v>0</v>
      </c>
      <c r="J193" s="867">
        <v>648.29999999999995</v>
      </c>
      <c r="K193" s="867">
        <f t="shared" si="2"/>
        <v>648.29999999999995</v>
      </c>
    </row>
    <row r="194" spans="1:11" s="870" customFormat="1" ht="12.75">
      <c r="A194" s="862">
        <v>185</v>
      </c>
      <c r="B194" s="863" t="s">
        <v>403</v>
      </c>
      <c r="C194" s="876" t="s">
        <v>2401</v>
      </c>
      <c r="D194" s="876" t="s">
        <v>530</v>
      </c>
      <c r="E194" s="877" t="s">
        <v>4731</v>
      </c>
      <c r="F194" s="878">
        <v>45744</v>
      </c>
      <c r="G194" s="99" t="s">
        <v>4732</v>
      </c>
      <c r="H194" s="873">
        <v>0</v>
      </c>
      <c r="I194" s="880">
        <v>0</v>
      </c>
      <c r="J194" s="867">
        <v>696.55</v>
      </c>
      <c r="K194" s="867">
        <f t="shared" si="2"/>
        <v>696.55</v>
      </c>
    </row>
    <row r="195" spans="1:11" s="870" customFormat="1" ht="12.75">
      <c r="A195" s="862">
        <v>186</v>
      </c>
      <c r="B195" s="863" t="s">
        <v>403</v>
      </c>
      <c r="C195" s="876" t="s">
        <v>2401</v>
      </c>
      <c r="D195" s="876" t="s">
        <v>530</v>
      </c>
      <c r="E195" s="877">
        <v>64781</v>
      </c>
      <c r="F195" s="878">
        <v>45744</v>
      </c>
      <c r="G195" s="99" t="s">
        <v>4727</v>
      </c>
      <c r="H195" s="873">
        <v>0</v>
      </c>
      <c r="I195" s="880">
        <v>0</v>
      </c>
      <c r="J195" s="867">
        <v>931.05</v>
      </c>
      <c r="K195" s="867">
        <f t="shared" si="2"/>
        <v>931.05</v>
      </c>
    </row>
    <row r="196" spans="1:11" s="870" customFormat="1" ht="12.75">
      <c r="A196" s="862">
        <v>187</v>
      </c>
      <c r="B196" s="863" t="s">
        <v>403</v>
      </c>
      <c r="C196" s="876" t="s">
        <v>2401</v>
      </c>
      <c r="D196" s="876" t="s">
        <v>561</v>
      </c>
      <c r="E196" s="877">
        <v>11786</v>
      </c>
      <c r="F196" s="878">
        <v>45398</v>
      </c>
      <c r="G196" s="99" t="s">
        <v>4733</v>
      </c>
      <c r="H196" s="873">
        <v>0</v>
      </c>
      <c r="I196" s="880">
        <v>0</v>
      </c>
      <c r="J196" s="867">
        <v>2190.6999999999998</v>
      </c>
      <c r="K196" s="867">
        <f t="shared" si="2"/>
        <v>2190.6999999999998</v>
      </c>
    </row>
    <row r="197" spans="1:11" s="870" customFormat="1" ht="12">
      <c r="A197" s="862">
        <v>188</v>
      </c>
      <c r="B197" s="863" t="s">
        <v>403</v>
      </c>
      <c r="C197" s="876" t="s">
        <v>2401</v>
      </c>
      <c r="D197" s="876" t="s">
        <v>774</v>
      </c>
      <c r="E197" s="877">
        <v>11843</v>
      </c>
      <c r="F197" s="878">
        <v>45775</v>
      </c>
      <c r="G197" s="876" t="s">
        <v>4734</v>
      </c>
      <c r="H197" s="873">
        <v>0</v>
      </c>
      <c r="I197" s="880">
        <v>0</v>
      </c>
      <c r="J197" s="867">
        <v>190000.3</v>
      </c>
      <c r="K197" s="867">
        <f t="shared" si="2"/>
        <v>190000.3</v>
      </c>
    </row>
    <row r="198" spans="1:11" s="870" customFormat="1" ht="12">
      <c r="A198" s="862">
        <v>189</v>
      </c>
      <c r="B198" s="863" t="s">
        <v>403</v>
      </c>
      <c r="C198" s="876" t="s">
        <v>2401</v>
      </c>
      <c r="D198" s="876" t="s">
        <v>774</v>
      </c>
      <c r="E198" s="877">
        <v>11843</v>
      </c>
      <c r="F198" s="878">
        <v>45775</v>
      </c>
      <c r="G198" s="876" t="s">
        <v>4735</v>
      </c>
      <c r="H198" s="873">
        <v>0</v>
      </c>
      <c r="I198" s="880">
        <v>0</v>
      </c>
      <c r="J198" s="867">
        <v>32758.65</v>
      </c>
      <c r="K198" s="867">
        <f t="shared" si="2"/>
        <v>32758.65</v>
      </c>
    </row>
    <row r="199" spans="1:11" s="910" customFormat="1" ht="12.75">
      <c r="A199" s="1424" t="s">
        <v>338</v>
      </c>
      <c r="B199" s="1424"/>
      <c r="C199" s="907"/>
      <c r="D199" s="908"/>
      <c r="E199" s="908"/>
      <c r="F199" s="908"/>
      <c r="G199" s="908"/>
      <c r="H199" s="909">
        <f>SUM(H10:H198)</f>
        <v>3272964.55</v>
      </c>
      <c r="I199" s="909">
        <f t="shared" ref="I199:K199" si="3">SUM(I10:I198)</f>
        <v>3037078.9499999997</v>
      </c>
      <c r="J199" s="909">
        <f>SUM(J10:J198)</f>
        <v>6660819.2500000009</v>
      </c>
      <c r="K199" s="909">
        <f t="shared" si="3"/>
        <v>6896704.8500000006</v>
      </c>
    </row>
    <row r="200" spans="1:11" ht="18.75" customHeight="1"/>
    <row r="202" spans="1:11" s="1178" customFormat="1" ht="12.75">
      <c r="A202" s="1176" t="s">
        <v>4818</v>
      </c>
      <c r="B202" s="1176"/>
      <c r="C202" s="1176"/>
      <c r="D202" s="1176"/>
      <c r="E202" s="1176"/>
      <c r="F202" s="1177" t="s">
        <v>186</v>
      </c>
      <c r="G202" s="1177"/>
    </row>
    <row r="203" spans="1:11" s="1178" customFormat="1" ht="12.75">
      <c r="A203" s="1179" t="s">
        <v>4819</v>
      </c>
      <c r="B203" s="1180"/>
      <c r="C203" s="1180"/>
      <c r="D203" s="1180"/>
      <c r="E203" s="1180"/>
      <c r="F203" s="1180"/>
    </row>
    <row r="204" spans="1:11" s="1178" customFormat="1" ht="12.75">
      <c r="A204" s="1179"/>
      <c r="B204" s="1180"/>
      <c r="C204" s="1180"/>
      <c r="D204" s="1180"/>
      <c r="E204" s="1180"/>
      <c r="F204" s="1180"/>
    </row>
    <row r="205" spans="1:11" s="1178" customFormat="1" ht="12.75">
      <c r="A205" s="1176" t="s">
        <v>4798</v>
      </c>
      <c r="B205" s="1176"/>
      <c r="C205" s="1176"/>
      <c r="D205" s="1180"/>
      <c r="E205" s="1180"/>
      <c r="F205" s="1180"/>
    </row>
    <row r="206" spans="1:11" s="1178" customFormat="1" ht="12.75"/>
    <row r="207" spans="1:11" s="1178" customFormat="1" ht="12.75"/>
    <row r="208" spans="1:11" s="1178" customFormat="1" ht="12.75">
      <c r="A208" s="1177" t="s">
        <v>4820</v>
      </c>
      <c r="B208" s="1177"/>
      <c r="C208" s="1177"/>
      <c r="D208" s="1177"/>
      <c r="E208" s="1177"/>
      <c r="F208" s="1177" t="s">
        <v>186</v>
      </c>
      <c r="G208" s="1177"/>
    </row>
    <row r="209" spans="1:9" s="1178" customFormat="1" ht="12.75">
      <c r="A209" s="1181" t="s">
        <v>4821</v>
      </c>
    </row>
    <row r="210" spans="1:9" s="1178" customFormat="1" ht="12.75">
      <c r="A210" s="1181"/>
    </row>
    <row r="211" spans="1:9" s="1178" customFormat="1" ht="12.75">
      <c r="A211" s="1176" t="s">
        <v>4798</v>
      </c>
      <c r="B211" s="1176"/>
      <c r="C211" s="1176"/>
    </row>
    <row r="214" spans="1:9">
      <c r="D214" s="1103"/>
      <c r="E214" s="1104"/>
      <c r="F214" s="1182"/>
      <c r="G214" s="1182"/>
      <c r="H214" s="1182"/>
      <c r="I214" s="1104"/>
    </row>
    <row r="215" spans="1:9">
      <c r="D215" s="1105" t="s">
        <v>4800</v>
      </c>
      <c r="E215" s="1104"/>
      <c r="F215" s="1182"/>
      <c r="G215" s="1182"/>
      <c r="H215" s="1182"/>
      <c r="I215" s="1104"/>
    </row>
    <row r="216" spans="1:9" ht="15.75" customHeight="1" thickBot="1">
      <c r="E216" s="1104"/>
      <c r="F216" s="1182"/>
      <c r="G216" s="1182"/>
      <c r="H216" s="1182"/>
      <c r="I216" s="1104"/>
    </row>
    <row r="217" spans="1:9" ht="15.75" thickBot="1">
      <c r="D217" s="1358" t="s">
        <v>336</v>
      </c>
      <c r="E217" s="1425" t="s">
        <v>337</v>
      </c>
      <c r="F217" s="1426"/>
      <c r="G217" s="1426"/>
      <c r="H217" s="1427"/>
      <c r="I217" s="1422" t="s">
        <v>338</v>
      </c>
    </row>
    <row r="218" spans="1:9" ht="29.25" thickBot="1">
      <c r="D218" s="1359"/>
      <c r="E218" s="1139" t="s">
        <v>339</v>
      </c>
      <c r="F218" s="1183" t="s">
        <v>340</v>
      </c>
      <c r="G218" s="1183" t="s">
        <v>341</v>
      </c>
      <c r="H218" s="1183" t="s">
        <v>342</v>
      </c>
      <c r="I218" s="1423"/>
    </row>
    <row r="219" spans="1:9" ht="29.25" thickBot="1">
      <c r="D219" s="91" t="s">
        <v>343</v>
      </c>
      <c r="E219" s="90">
        <f>SUM(E220:E222)</f>
        <v>0</v>
      </c>
      <c r="F219" s="1107">
        <v>0</v>
      </c>
      <c r="G219" s="1107">
        <v>0</v>
      </c>
      <c r="H219" s="1107">
        <v>0</v>
      </c>
      <c r="I219" s="90">
        <f>SUM(E219:H219)</f>
        <v>0</v>
      </c>
    </row>
    <row r="220" spans="1:9" ht="45.75" thickBot="1">
      <c r="D220" s="92" t="s">
        <v>344</v>
      </c>
      <c r="E220" s="93">
        <v>0</v>
      </c>
      <c r="F220" s="1184">
        <v>5668808</v>
      </c>
      <c r="G220" s="1184">
        <v>0</v>
      </c>
      <c r="H220" s="1184">
        <v>0</v>
      </c>
      <c r="I220" s="1107">
        <f t="shared" ref="I220:I224" si="4">SUM(E220:H220)</f>
        <v>5668808</v>
      </c>
    </row>
    <row r="221" spans="1:9" ht="75.75" thickBot="1">
      <c r="D221" s="1185" t="s">
        <v>345</v>
      </c>
      <c r="E221" s="1186">
        <v>0</v>
      </c>
      <c r="F221" s="1187">
        <v>297883.7</v>
      </c>
      <c r="G221" s="1187">
        <v>50812.15</v>
      </c>
      <c r="H221" s="1188">
        <v>37470</v>
      </c>
      <c r="I221" s="1107">
        <f t="shared" si="4"/>
        <v>386165.85000000003</v>
      </c>
    </row>
    <row r="222" spans="1:9" ht="30.75" thickBot="1">
      <c r="D222" s="92" t="s">
        <v>346</v>
      </c>
      <c r="E222" s="1186">
        <v>0</v>
      </c>
      <c r="F222" s="1188">
        <v>486250</v>
      </c>
      <c r="G222" s="1188"/>
      <c r="H222" s="1188">
        <v>355481</v>
      </c>
      <c r="I222" s="90">
        <f t="shared" si="4"/>
        <v>841731</v>
      </c>
    </row>
    <row r="223" spans="1:9" ht="29.25" thickBot="1">
      <c r="D223" s="94" t="s">
        <v>347</v>
      </c>
      <c r="E223" s="1186">
        <f>SUM(E220:E222)</f>
        <v>0</v>
      </c>
      <c r="F223" s="1189">
        <f>SUM(F220:F222)</f>
        <v>6452941.7000000002</v>
      </c>
      <c r="G223" s="1189">
        <f t="shared" ref="G223:H223" si="5">SUM(G220:G222)</f>
        <v>50812.15</v>
      </c>
      <c r="H223" s="1189">
        <f t="shared" si="5"/>
        <v>392951</v>
      </c>
      <c r="I223" s="1107">
        <f t="shared" si="4"/>
        <v>6896704.8500000006</v>
      </c>
    </row>
    <row r="224" spans="1:9" ht="29.25" thickBot="1">
      <c r="D224" s="91" t="s">
        <v>348</v>
      </c>
      <c r="E224" s="90">
        <f>E223+E219</f>
        <v>0</v>
      </c>
      <c r="F224" s="1107">
        <f t="shared" ref="F224:H224" si="6">F223+F219</f>
        <v>6452941.7000000002</v>
      </c>
      <c r="G224" s="1107">
        <f t="shared" si="6"/>
        <v>50812.15</v>
      </c>
      <c r="H224" s="1107">
        <f t="shared" si="6"/>
        <v>392951</v>
      </c>
      <c r="I224" s="1107">
        <f t="shared" si="4"/>
        <v>6896704.8500000006</v>
      </c>
    </row>
    <row r="225" spans="4:9" ht="15.75" thickBot="1">
      <c r="D225" s="91" t="s">
        <v>349</v>
      </c>
      <c r="E225" s="1142">
        <v>0</v>
      </c>
      <c r="F225" s="1111">
        <f>F224/I224</f>
        <v>0.93565577190098248</v>
      </c>
      <c r="G225" s="1111">
        <f>G224/I224</f>
        <v>7.3675981653760344E-3</v>
      </c>
      <c r="H225" s="1111">
        <f>H224/I224</f>
        <v>5.6976629933641422E-2</v>
      </c>
      <c r="I225" s="1142">
        <v>1</v>
      </c>
    </row>
    <row r="226" spans="4:9">
      <c r="E226" s="1104"/>
      <c r="F226" s="1182"/>
      <c r="G226" s="1182"/>
      <c r="H226" s="1182"/>
      <c r="I226" s="1104"/>
    </row>
  </sheetData>
  <sortState xmlns:xlrd2="http://schemas.microsoft.com/office/spreadsheetml/2017/richdata2" ref="B26:K154">
    <sortCondition sortBy="fontColor" ref="D26:D154" dxfId="0"/>
  </sortState>
  <mergeCells count="11">
    <mergeCell ref="I217:I218"/>
    <mergeCell ref="F8:F9"/>
    <mergeCell ref="G8:G9"/>
    <mergeCell ref="A199:B199"/>
    <mergeCell ref="D217:D218"/>
    <mergeCell ref="E217:H217"/>
    <mergeCell ref="A8:A9"/>
    <mergeCell ref="B8:B9"/>
    <mergeCell ref="C8:C9"/>
    <mergeCell ref="D8:D9"/>
    <mergeCell ref="E8:E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N187"/>
  <sheetViews>
    <sheetView topLeftCell="C169" zoomScale="85" zoomScaleNormal="85" workbookViewId="0">
      <selection activeCell="H174" sqref="H174"/>
    </sheetView>
  </sheetViews>
  <sheetFormatPr defaultColWidth="8.7109375" defaultRowHeight="15.75"/>
  <cols>
    <col min="1" max="1" width="5.7109375" style="783" customWidth="1"/>
    <col min="2" max="2" width="33" style="783" customWidth="1"/>
    <col min="3" max="3" width="11.85546875" style="784" customWidth="1"/>
    <col min="4" max="4" width="17.5703125" style="783" customWidth="1"/>
    <col min="5" max="5" width="18.140625" style="783" customWidth="1"/>
    <col min="6" max="6" width="16.7109375" style="783" customWidth="1"/>
    <col min="7" max="7" width="44.7109375" style="783" customWidth="1"/>
    <col min="8" max="8" width="21" style="783" bestFit="1" customWidth="1"/>
    <col min="9" max="9" width="19.140625" style="783" bestFit="1" customWidth="1"/>
    <col min="10" max="10" width="18.28515625" style="785" bestFit="1" customWidth="1"/>
    <col min="11" max="11" width="25" style="783" bestFit="1" customWidth="1"/>
    <col min="12" max="12" width="22.140625" style="783" customWidth="1"/>
    <col min="13" max="13" width="19.28515625" style="785" customWidth="1"/>
    <col min="14" max="14" width="18" style="783" customWidth="1"/>
    <col min="15" max="16384" width="8.7109375" style="783"/>
  </cols>
  <sheetData>
    <row r="1" spans="1:13">
      <c r="A1" s="782" t="s">
        <v>310</v>
      </c>
      <c r="M1" s="786">
        <v>162300</v>
      </c>
    </row>
    <row r="2" spans="1:13">
      <c r="A2" s="782"/>
      <c r="M2" s="786">
        <v>90601</v>
      </c>
    </row>
    <row r="3" spans="1:13">
      <c r="A3" s="787" t="s">
        <v>350</v>
      </c>
      <c r="M3" s="786">
        <v>159152</v>
      </c>
    </row>
    <row r="4" spans="1:13">
      <c r="A4" s="787"/>
      <c r="M4" s="786">
        <v>3000000</v>
      </c>
    </row>
    <row r="5" spans="1:13">
      <c r="A5" s="787" t="s">
        <v>4538</v>
      </c>
      <c r="B5" s="788"/>
      <c r="C5" s="789"/>
      <c r="D5" s="788"/>
      <c r="M5" s="786">
        <v>400000</v>
      </c>
    </row>
    <row r="6" spans="1:13">
      <c r="A6" s="787"/>
      <c r="B6" s="788"/>
      <c r="C6" s="789"/>
      <c r="D6" s="788"/>
      <c r="E6" s="788"/>
      <c r="F6" s="788"/>
      <c r="G6" s="788"/>
      <c r="H6" s="788"/>
      <c r="M6" s="786">
        <v>275000</v>
      </c>
    </row>
    <row r="7" spans="1:13">
      <c r="A7" s="787" t="s">
        <v>311</v>
      </c>
      <c r="J7" s="790"/>
      <c r="K7" s="791"/>
      <c r="M7" s="786">
        <v>15000</v>
      </c>
    </row>
    <row r="8" spans="1:13">
      <c r="M8" s="786">
        <v>22500</v>
      </c>
    </row>
    <row r="9" spans="1:13" ht="63">
      <c r="A9" s="1435" t="s">
        <v>0</v>
      </c>
      <c r="B9" s="1435" t="s">
        <v>312</v>
      </c>
      <c r="C9" s="1435" t="s">
        <v>313</v>
      </c>
      <c r="D9" s="1435" t="s">
        <v>314</v>
      </c>
      <c r="E9" s="1435" t="s">
        <v>315</v>
      </c>
      <c r="F9" s="1435" t="s">
        <v>316</v>
      </c>
      <c r="G9" s="1435" t="s">
        <v>2</v>
      </c>
      <c r="H9" s="792" t="s">
        <v>317</v>
      </c>
      <c r="I9" s="793" t="s">
        <v>318</v>
      </c>
      <c r="J9" s="794" t="s">
        <v>319</v>
      </c>
      <c r="K9" s="793" t="s">
        <v>187</v>
      </c>
      <c r="M9" s="786">
        <v>24750</v>
      </c>
    </row>
    <row r="10" spans="1:13">
      <c r="A10" s="1436"/>
      <c r="B10" s="1436"/>
      <c r="C10" s="1436"/>
      <c r="D10" s="1436"/>
      <c r="E10" s="1436"/>
      <c r="F10" s="1436"/>
      <c r="G10" s="1436"/>
      <c r="H10" s="792" t="s">
        <v>3</v>
      </c>
      <c r="I10" s="793" t="s">
        <v>4</v>
      </c>
      <c r="J10" s="794" t="s">
        <v>320</v>
      </c>
      <c r="K10" s="793" t="s">
        <v>321</v>
      </c>
      <c r="M10" s="786">
        <v>115000</v>
      </c>
    </row>
    <row r="11" spans="1:13" s="799" customFormat="1">
      <c r="A11" s="795" t="s">
        <v>322</v>
      </c>
      <c r="B11" s="795" t="s">
        <v>323</v>
      </c>
      <c r="C11" s="796"/>
      <c r="D11" s="795"/>
      <c r="E11" s="795"/>
      <c r="F11" s="795"/>
      <c r="G11" s="795"/>
      <c r="H11" s="797"/>
      <c r="I11" s="795"/>
      <c r="J11" s="798"/>
      <c r="K11" s="795"/>
      <c r="M11" s="800"/>
    </row>
    <row r="12" spans="1:13" ht="31.5">
      <c r="A12" s="801">
        <v>1</v>
      </c>
      <c r="B12" s="802" t="s">
        <v>2188</v>
      </c>
      <c r="C12" s="803" t="s">
        <v>2401</v>
      </c>
      <c r="D12" s="801"/>
      <c r="E12" s="804" t="s">
        <v>2189</v>
      </c>
      <c r="F12" s="1012"/>
      <c r="G12" s="805" t="s">
        <v>2190</v>
      </c>
      <c r="H12" s="786">
        <v>2005100</v>
      </c>
      <c r="I12" s="786">
        <v>2005100</v>
      </c>
      <c r="J12" s="338"/>
      <c r="K12" s="806">
        <f>H12-I12+J12</f>
        <v>0</v>
      </c>
      <c r="M12" s="786">
        <v>90601</v>
      </c>
    </row>
    <row r="13" spans="1:13" ht="47.25">
      <c r="A13" s="801">
        <v>2</v>
      </c>
      <c r="B13" s="802" t="s">
        <v>2191</v>
      </c>
      <c r="C13" s="803" t="s">
        <v>2401</v>
      </c>
      <c r="D13" s="801"/>
      <c r="E13" s="804" t="s">
        <v>2192</v>
      </c>
      <c r="F13" s="1012"/>
      <c r="G13" s="805" t="s">
        <v>2190</v>
      </c>
      <c r="H13" s="338">
        <v>1577000</v>
      </c>
      <c r="I13" s="786">
        <v>1577000</v>
      </c>
      <c r="J13" s="338"/>
      <c r="K13" s="806">
        <f t="shared" ref="K13:K45" si="0">H13-I13+J13</f>
        <v>0</v>
      </c>
      <c r="L13" s="807"/>
      <c r="M13" s="786">
        <v>66875</v>
      </c>
    </row>
    <row r="14" spans="1:13" ht="47.25">
      <c r="A14" s="801">
        <v>3</v>
      </c>
      <c r="B14" s="802" t="s">
        <v>2193</v>
      </c>
      <c r="C14" s="803" t="s">
        <v>2401</v>
      </c>
      <c r="D14" s="801"/>
      <c r="E14" s="804" t="s">
        <v>2194</v>
      </c>
      <c r="F14" s="1012"/>
      <c r="G14" s="805" t="s">
        <v>2190</v>
      </c>
      <c r="H14" s="338">
        <v>985900</v>
      </c>
      <c r="I14" s="786">
        <v>985900</v>
      </c>
      <c r="J14" s="338"/>
      <c r="K14" s="806">
        <f t="shared" si="0"/>
        <v>0</v>
      </c>
      <c r="L14" s="807"/>
      <c r="M14" s="786">
        <v>184000</v>
      </c>
    </row>
    <row r="15" spans="1:13" ht="47.25">
      <c r="A15" s="801">
        <v>4</v>
      </c>
      <c r="B15" s="802" t="s">
        <v>2198</v>
      </c>
      <c r="C15" s="803" t="s">
        <v>2401</v>
      </c>
      <c r="D15" s="801"/>
      <c r="E15" s="804" t="s">
        <v>2199</v>
      </c>
      <c r="F15" s="1012"/>
      <c r="G15" s="805" t="s">
        <v>2200</v>
      </c>
      <c r="H15" s="786">
        <v>91350</v>
      </c>
      <c r="I15" s="808">
        <v>91350</v>
      </c>
      <c r="J15" s="338"/>
      <c r="K15" s="806">
        <f t="shared" si="0"/>
        <v>0</v>
      </c>
      <c r="L15" s="807"/>
      <c r="M15" s="786">
        <v>990640</v>
      </c>
    </row>
    <row r="16" spans="1:13" ht="47.25">
      <c r="A16" s="801">
        <v>5</v>
      </c>
      <c r="B16" s="802" t="s">
        <v>2201</v>
      </c>
      <c r="C16" s="803" t="s">
        <v>2401</v>
      </c>
      <c r="D16" s="801"/>
      <c r="E16" s="804" t="s">
        <v>2202</v>
      </c>
      <c r="F16" s="1012"/>
      <c r="G16" s="805" t="s">
        <v>2203</v>
      </c>
      <c r="H16" s="786">
        <v>180000</v>
      </c>
      <c r="I16" s="808">
        <v>180000</v>
      </c>
      <c r="J16" s="338"/>
      <c r="K16" s="806">
        <f t="shared" si="0"/>
        <v>0</v>
      </c>
      <c r="L16" s="807"/>
      <c r="M16" s="786">
        <v>40000</v>
      </c>
    </row>
    <row r="17" spans="1:13" ht="110.25">
      <c r="A17" s="801">
        <v>6</v>
      </c>
      <c r="B17" s="802" t="s">
        <v>2205</v>
      </c>
      <c r="C17" s="803" t="s">
        <v>2401</v>
      </c>
      <c r="D17" s="801"/>
      <c r="E17" s="804" t="s">
        <v>4539</v>
      </c>
      <c r="F17" s="1012"/>
      <c r="G17" s="805" t="s">
        <v>2206</v>
      </c>
      <c r="H17" s="786">
        <v>160000</v>
      </c>
      <c r="I17" s="808">
        <v>160000</v>
      </c>
      <c r="J17" s="338"/>
      <c r="K17" s="806">
        <f t="shared" si="0"/>
        <v>0</v>
      </c>
      <c r="L17" s="807"/>
      <c r="M17" s="786">
        <v>446000</v>
      </c>
    </row>
    <row r="18" spans="1:13" ht="47.25">
      <c r="A18" s="801">
        <v>7</v>
      </c>
      <c r="B18" s="802" t="s">
        <v>2207</v>
      </c>
      <c r="C18" s="803" t="s">
        <v>2401</v>
      </c>
      <c r="D18" s="801"/>
      <c r="E18" s="809" t="s">
        <v>2208</v>
      </c>
      <c r="F18" s="1012"/>
      <c r="G18" s="805" t="s">
        <v>2209</v>
      </c>
      <c r="H18" s="338">
        <v>1857700</v>
      </c>
      <c r="I18" s="786">
        <v>1857700</v>
      </c>
      <c r="J18" s="338"/>
      <c r="K18" s="806">
        <f t="shared" si="0"/>
        <v>0</v>
      </c>
      <c r="L18" s="807"/>
      <c r="M18" s="786">
        <v>162000</v>
      </c>
    </row>
    <row r="19" spans="1:13" ht="47.25">
      <c r="A19" s="801">
        <v>8</v>
      </c>
      <c r="B19" s="802" t="s">
        <v>2210</v>
      </c>
      <c r="C19" s="803" t="s">
        <v>2401</v>
      </c>
      <c r="D19" s="801"/>
      <c r="E19" s="804" t="s">
        <v>4540</v>
      </c>
      <c r="F19" s="1012"/>
      <c r="G19" s="805" t="s">
        <v>2211</v>
      </c>
      <c r="H19" s="786">
        <v>51998</v>
      </c>
      <c r="I19" s="786">
        <v>51998</v>
      </c>
      <c r="J19" s="338"/>
      <c r="K19" s="806">
        <f t="shared" si="0"/>
        <v>0</v>
      </c>
      <c r="L19" s="810"/>
      <c r="M19" s="786">
        <v>155500</v>
      </c>
    </row>
    <row r="20" spans="1:13" ht="31.5">
      <c r="A20" s="801">
        <v>9</v>
      </c>
      <c r="B20" s="802" t="s">
        <v>2212</v>
      </c>
      <c r="C20" s="803" t="s">
        <v>2401</v>
      </c>
      <c r="D20" s="801"/>
      <c r="E20" s="804" t="s">
        <v>2215</v>
      </c>
      <c r="F20" s="1012"/>
      <c r="G20" s="805" t="s">
        <v>2214</v>
      </c>
      <c r="H20" s="786">
        <v>830997</v>
      </c>
      <c r="I20" s="808"/>
      <c r="J20" s="338"/>
      <c r="K20" s="806">
        <f t="shared" si="0"/>
        <v>830997</v>
      </c>
      <c r="L20" s="810"/>
      <c r="M20" s="786">
        <v>294910</v>
      </c>
    </row>
    <row r="21" spans="1:13" ht="31.5">
      <c r="A21" s="801">
        <v>10</v>
      </c>
      <c r="B21" s="802" t="s">
        <v>2212</v>
      </c>
      <c r="C21" s="803" t="s">
        <v>2401</v>
      </c>
      <c r="D21" s="801"/>
      <c r="E21" s="804" t="s">
        <v>2213</v>
      </c>
      <c r="F21" s="1012"/>
      <c r="G21" s="805" t="s">
        <v>2214</v>
      </c>
      <c r="H21" s="786">
        <v>379998</v>
      </c>
      <c r="I21" s="808"/>
      <c r="J21" s="338"/>
      <c r="K21" s="806">
        <f t="shared" si="0"/>
        <v>379998</v>
      </c>
      <c r="L21" s="807"/>
      <c r="M21" s="786">
        <v>194000</v>
      </c>
    </row>
    <row r="22" spans="1:13" ht="63">
      <c r="A22" s="801">
        <v>11</v>
      </c>
      <c r="B22" s="802" t="s">
        <v>2204</v>
      </c>
      <c r="C22" s="803" t="s">
        <v>2401</v>
      </c>
      <c r="D22" s="801"/>
      <c r="E22" s="804" t="s">
        <v>4541</v>
      </c>
      <c r="F22" s="1012"/>
      <c r="G22" s="805" t="s">
        <v>4542</v>
      </c>
      <c r="H22" s="786">
        <v>196520</v>
      </c>
      <c r="I22" s="786">
        <v>196520</v>
      </c>
      <c r="J22" s="338"/>
      <c r="K22" s="806">
        <f t="shared" si="0"/>
        <v>0</v>
      </c>
      <c r="L22" s="807"/>
      <c r="M22" s="786">
        <v>870000</v>
      </c>
    </row>
    <row r="23" spans="1:13" ht="47.25">
      <c r="A23" s="801">
        <v>12</v>
      </c>
      <c r="B23" s="802" t="s">
        <v>2196</v>
      </c>
      <c r="C23" s="803" t="s">
        <v>2401</v>
      </c>
      <c r="D23" s="801"/>
      <c r="E23" s="804" t="s">
        <v>4543</v>
      </c>
      <c r="F23" s="1012"/>
      <c r="G23" s="805" t="s">
        <v>2197</v>
      </c>
      <c r="H23" s="786">
        <v>120500</v>
      </c>
      <c r="I23" s="808">
        <v>120500</v>
      </c>
      <c r="J23" s="338"/>
      <c r="K23" s="806">
        <f t="shared" si="0"/>
        <v>0</v>
      </c>
      <c r="L23" s="807"/>
      <c r="M23" s="786">
        <v>3640000</v>
      </c>
    </row>
    <row r="24" spans="1:13" ht="78.75">
      <c r="A24" s="801">
        <v>13</v>
      </c>
      <c r="B24" s="802" t="s">
        <v>423</v>
      </c>
      <c r="C24" s="803" t="s">
        <v>2401</v>
      </c>
      <c r="D24" s="801"/>
      <c r="E24" s="804">
        <v>11</v>
      </c>
      <c r="F24" s="1012"/>
      <c r="G24" s="805" t="s">
        <v>2195</v>
      </c>
      <c r="H24" s="786">
        <v>47540</v>
      </c>
      <c r="I24" s="808">
        <v>47540</v>
      </c>
      <c r="J24" s="338"/>
      <c r="K24" s="806">
        <f t="shared" si="0"/>
        <v>0</v>
      </c>
      <c r="L24" s="807"/>
      <c r="M24" s="786">
        <v>1205500</v>
      </c>
    </row>
    <row r="25" spans="1:13" ht="63">
      <c r="A25" s="801">
        <v>14</v>
      </c>
      <c r="B25" s="811" t="s">
        <v>203</v>
      </c>
      <c r="C25" s="803" t="s">
        <v>2401</v>
      </c>
      <c r="D25" s="801"/>
      <c r="E25" s="804"/>
      <c r="F25" s="1012"/>
      <c r="G25" s="805" t="s">
        <v>2183</v>
      </c>
      <c r="H25" s="786">
        <v>191500</v>
      </c>
      <c r="I25" s="808"/>
      <c r="J25" s="338"/>
      <c r="K25" s="806">
        <f t="shared" si="0"/>
        <v>191500</v>
      </c>
      <c r="L25" s="807"/>
      <c r="M25" s="786">
        <v>0</v>
      </c>
    </row>
    <row r="26" spans="1:13" ht="63">
      <c r="A26" s="801">
        <v>15</v>
      </c>
      <c r="B26" s="811" t="s">
        <v>2184</v>
      </c>
      <c r="C26" s="803" t="s">
        <v>2401</v>
      </c>
      <c r="D26" s="801"/>
      <c r="E26" s="804"/>
      <c r="F26" s="1012"/>
      <c r="G26" s="805" t="s">
        <v>2185</v>
      </c>
      <c r="H26" s="786">
        <v>503000</v>
      </c>
      <c r="I26" s="808"/>
      <c r="J26" s="338"/>
      <c r="K26" s="806">
        <f t="shared" si="0"/>
        <v>503000</v>
      </c>
      <c r="L26" s="807"/>
      <c r="M26" s="786">
        <v>0</v>
      </c>
    </row>
    <row r="27" spans="1:13" ht="47.25">
      <c r="A27" s="801">
        <v>16</v>
      </c>
      <c r="B27" s="811" t="s">
        <v>2186</v>
      </c>
      <c r="C27" s="803" t="s">
        <v>2401</v>
      </c>
      <c r="D27" s="801"/>
      <c r="E27" s="804"/>
      <c r="F27" s="1012"/>
      <c r="G27" s="805" t="s">
        <v>2187</v>
      </c>
      <c r="H27" s="786">
        <v>338500</v>
      </c>
      <c r="I27" s="808"/>
      <c r="J27" s="338"/>
      <c r="K27" s="806">
        <f t="shared" si="0"/>
        <v>338500</v>
      </c>
      <c r="L27" s="807"/>
      <c r="M27" s="786">
        <v>0</v>
      </c>
    </row>
    <row r="28" spans="1:13" ht="31.5">
      <c r="A28" s="801">
        <v>72</v>
      </c>
      <c r="B28" s="801" t="s">
        <v>4544</v>
      </c>
      <c r="C28" s="803" t="s">
        <v>2401</v>
      </c>
      <c r="D28" s="801"/>
      <c r="E28" s="804">
        <v>58377</v>
      </c>
      <c r="F28" s="1012"/>
      <c r="G28" s="805" t="s">
        <v>4545</v>
      </c>
      <c r="H28" s="786">
        <v>0</v>
      </c>
      <c r="I28" s="338">
        <v>0</v>
      </c>
      <c r="J28" s="812">
        <v>294910</v>
      </c>
      <c r="K28" s="806">
        <f t="shared" si="0"/>
        <v>294910</v>
      </c>
      <c r="L28" s="807"/>
      <c r="M28" s="783"/>
    </row>
    <row r="29" spans="1:13" ht="31.5">
      <c r="A29" s="801">
        <v>73</v>
      </c>
      <c r="B29" s="801" t="s">
        <v>1405</v>
      </c>
      <c r="C29" s="803" t="s">
        <v>2401</v>
      </c>
      <c r="D29" s="801"/>
      <c r="E29" s="804">
        <v>582371</v>
      </c>
      <c r="F29" s="1012"/>
      <c r="G29" s="805" t="s">
        <v>4546</v>
      </c>
      <c r="H29" s="786">
        <v>0</v>
      </c>
      <c r="I29" s="338">
        <v>0</v>
      </c>
      <c r="J29" s="812">
        <v>44200</v>
      </c>
      <c r="K29" s="806">
        <f t="shared" si="0"/>
        <v>44200</v>
      </c>
      <c r="L29" s="807"/>
      <c r="M29" s="783"/>
    </row>
    <row r="30" spans="1:13" ht="47.25">
      <c r="A30" s="801">
        <v>74</v>
      </c>
      <c r="B30" s="801" t="s">
        <v>4547</v>
      </c>
      <c r="C30" s="803" t="s">
        <v>2401</v>
      </c>
      <c r="D30" s="801"/>
      <c r="E30" s="804">
        <v>17015</v>
      </c>
      <c r="F30" s="1012"/>
      <c r="G30" s="805" t="s">
        <v>4548</v>
      </c>
      <c r="H30" s="786">
        <v>0</v>
      </c>
      <c r="I30" s="338">
        <v>0</v>
      </c>
      <c r="J30" s="812">
        <v>334250</v>
      </c>
      <c r="K30" s="806">
        <f t="shared" si="0"/>
        <v>334250</v>
      </c>
      <c r="L30" s="807"/>
      <c r="M30" s="783"/>
    </row>
    <row r="31" spans="1:13">
      <c r="A31" s="801">
        <v>75</v>
      </c>
      <c r="B31" s="801" t="s">
        <v>1479</v>
      </c>
      <c r="C31" s="803" t="s">
        <v>2401</v>
      </c>
      <c r="D31" s="801"/>
      <c r="E31" s="804">
        <v>73806</v>
      </c>
      <c r="F31" s="1012"/>
      <c r="G31" s="805" t="s">
        <v>4549</v>
      </c>
      <c r="H31" s="786">
        <v>0</v>
      </c>
      <c r="I31" s="338">
        <v>0</v>
      </c>
      <c r="J31" s="812">
        <v>142500</v>
      </c>
      <c r="K31" s="806">
        <f t="shared" si="0"/>
        <v>142500</v>
      </c>
      <c r="L31" s="807"/>
      <c r="M31" s="783"/>
    </row>
    <row r="32" spans="1:13" ht="63">
      <c r="A32" s="801">
        <v>76</v>
      </c>
      <c r="B32" s="340" t="s">
        <v>4550</v>
      </c>
      <c r="C32" s="803" t="s">
        <v>2401</v>
      </c>
      <c r="D32" s="801"/>
      <c r="E32" s="809">
        <v>73802</v>
      </c>
      <c r="F32" s="1012"/>
      <c r="G32" s="805" t="s">
        <v>4551</v>
      </c>
      <c r="H32" s="786">
        <v>0</v>
      </c>
      <c r="I32" s="338">
        <v>0</v>
      </c>
      <c r="J32" s="812">
        <v>180000</v>
      </c>
      <c r="K32" s="806">
        <f t="shared" si="0"/>
        <v>180000</v>
      </c>
      <c r="L32" s="807"/>
      <c r="M32" s="783"/>
    </row>
    <row r="33" spans="1:14" ht="31.5">
      <c r="A33" s="801">
        <v>77</v>
      </c>
      <c r="B33" s="813" t="s">
        <v>4550</v>
      </c>
      <c r="C33" s="803" t="s">
        <v>2401</v>
      </c>
      <c r="D33" s="801"/>
      <c r="E33" s="809">
        <v>73802</v>
      </c>
      <c r="F33" s="1012"/>
      <c r="G33" s="814" t="s">
        <v>4552</v>
      </c>
      <c r="H33" s="786">
        <v>0</v>
      </c>
      <c r="I33" s="338">
        <v>0</v>
      </c>
      <c r="J33" s="812">
        <v>160000</v>
      </c>
      <c r="K33" s="806">
        <f t="shared" si="0"/>
        <v>160000</v>
      </c>
      <c r="L33" s="807"/>
      <c r="M33" s="783"/>
    </row>
    <row r="34" spans="1:14" ht="63">
      <c r="A34" s="801">
        <v>78</v>
      </c>
      <c r="B34" s="813" t="s">
        <v>4550</v>
      </c>
      <c r="C34" s="803" t="s">
        <v>2401</v>
      </c>
      <c r="D34" s="801"/>
      <c r="E34" s="809">
        <v>73802</v>
      </c>
      <c r="F34" s="1012"/>
      <c r="G34" s="814" t="s">
        <v>4553</v>
      </c>
      <c r="H34" s="786">
        <v>0</v>
      </c>
      <c r="I34" s="338">
        <v>0</v>
      </c>
      <c r="J34" s="812">
        <v>306000</v>
      </c>
      <c r="K34" s="806">
        <f t="shared" si="0"/>
        <v>306000</v>
      </c>
      <c r="L34" s="807"/>
      <c r="M34" s="783"/>
    </row>
    <row r="35" spans="1:14" ht="31.5">
      <c r="A35" s="801">
        <v>79</v>
      </c>
      <c r="B35" s="813" t="s">
        <v>4550</v>
      </c>
      <c r="C35" s="803" t="s">
        <v>2401</v>
      </c>
      <c r="D35" s="801"/>
      <c r="E35" s="809">
        <v>58450</v>
      </c>
      <c r="F35" s="1012"/>
      <c r="G35" s="814" t="s">
        <v>4552</v>
      </c>
      <c r="H35" s="786">
        <v>0</v>
      </c>
      <c r="I35" s="338">
        <v>0</v>
      </c>
      <c r="J35" s="812">
        <v>500000</v>
      </c>
      <c r="K35" s="806">
        <f t="shared" si="0"/>
        <v>500000</v>
      </c>
      <c r="L35" s="807"/>
      <c r="M35" s="783"/>
    </row>
    <row r="36" spans="1:14" ht="63">
      <c r="A36" s="801">
        <v>80</v>
      </c>
      <c r="B36" s="813" t="s">
        <v>4554</v>
      </c>
      <c r="C36" s="803" t="s">
        <v>2401</v>
      </c>
      <c r="D36" s="801"/>
      <c r="E36" s="815">
        <v>58448</v>
      </c>
      <c r="F36" s="1012"/>
      <c r="G36" s="814" t="s">
        <v>4553</v>
      </c>
      <c r="H36" s="786">
        <v>0</v>
      </c>
      <c r="I36" s="338">
        <v>0</v>
      </c>
      <c r="J36" s="812">
        <v>50000</v>
      </c>
      <c r="K36" s="806">
        <f t="shared" si="0"/>
        <v>50000</v>
      </c>
      <c r="L36" s="807"/>
      <c r="M36" s="783"/>
    </row>
    <row r="37" spans="1:14" ht="47.25">
      <c r="A37" s="801">
        <v>81</v>
      </c>
      <c r="B37" s="813" t="s">
        <v>4555</v>
      </c>
      <c r="C37" s="803" t="s">
        <v>2401</v>
      </c>
      <c r="D37" s="801"/>
      <c r="E37" s="815">
        <v>17012</v>
      </c>
      <c r="F37" s="1012"/>
      <c r="G37" s="814" t="s">
        <v>4556</v>
      </c>
      <c r="H37" s="786">
        <v>0</v>
      </c>
      <c r="I37" s="338">
        <v>0</v>
      </c>
      <c r="J37" s="812">
        <v>40000</v>
      </c>
      <c r="K37" s="806">
        <f t="shared" si="0"/>
        <v>40000</v>
      </c>
      <c r="L37" s="807"/>
      <c r="M37" s="783"/>
    </row>
    <row r="38" spans="1:14" ht="31.5">
      <c r="A38" s="801">
        <v>82</v>
      </c>
      <c r="B38" s="813" t="s">
        <v>4557</v>
      </c>
      <c r="C38" s="803" t="s">
        <v>2401</v>
      </c>
      <c r="D38" s="801"/>
      <c r="E38" s="804">
        <v>17013</v>
      </c>
      <c r="F38" s="1012"/>
      <c r="G38" s="814" t="s">
        <v>4558</v>
      </c>
      <c r="H38" s="786">
        <v>0</v>
      </c>
      <c r="I38" s="338">
        <v>0</v>
      </c>
      <c r="J38" s="812">
        <v>225000</v>
      </c>
      <c r="K38" s="806">
        <f t="shared" si="0"/>
        <v>225000</v>
      </c>
      <c r="L38" s="807"/>
      <c r="M38" s="783"/>
    </row>
    <row r="39" spans="1:14" ht="47.25">
      <c r="A39" s="801">
        <v>83</v>
      </c>
      <c r="B39" s="813" t="s">
        <v>4559</v>
      </c>
      <c r="C39" s="803" t="s">
        <v>2401</v>
      </c>
      <c r="D39" s="801"/>
      <c r="E39" s="815">
        <v>16906</v>
      </c>
      <c r="F39" s="1012"/>
      <c r="G39" s="814" t="s">
        <v>4560</v>
      </c>
      <c r="H39" s="786">
        <v>0</v>
      </c>
      <c r="I39" s="338">
        <v>0</v>
      </c>
      <c r="J39" s="812">
        <v>140000</v>
      </c>
      <c r="K39" s="806">
        <f t="shared" si="0"/>
        <v>140000</v>
      </c>
      <c r="L39" s="807"/>
      <c r="M39" s="783"/>
    </row>
    <row r="40" spans="1:14" ht="63">
      <c r="A40" s="801">
        <v>91</v>
      </c>
      <c r="B40" s="340" t="s">
        <v>4561</v>
      </c>
      <c r="C40" s="803" t="s">
        <v>2401</v>
      </c>
      <c r="D40" s="801"/>
      <c r="E40" s="804"/>
      <c r="F40" s="1012"/>
      <c r="G40" s="805" t="s">
        <v>4562</v>
      </c>
      <c r="H40" s="786">
        <v>0</v>
      </c>
      <c r="I40" s="338">
        <v>0</v>
      </c>
      <c r="J40" s="812">
        <v>22715</v>
      </c>
      <c r="K40" s="806">
        <f t="shared" si="0"/>
        <v>22715</v>
      </c>
      <c r="L40" s="807"/>
    </row>
    <row r="41" spans="1:14" ht="31.5">
      <c r="A41" s="801">
        <v>93</v>
      </c>
      <c r="B41" s="340" t="s">
        <v>2017</v>
      </c>
      <c r="C41" s="803" t="s">
        <v>2401</v>
      </c>
      <c r="D41" s="801"/>
      <c r="E41" s="804"/>
      <c r="F41" s="1012"/>
      <c r="G41" s="805" t="s">
        <v>4563</v>
      </c>
      <c r="H41" s="786">
        <v>0</v>
      </c>
      <c r="I41" s="338">
        <v>0</v>
      </c>
      <c r="J41" s="812">
        <v>115500</v>
      </c>
      <c r="K41" s="806">
        <f t="shared" si="0"/>
        <v>115500</v>
      </c>
      <c r="L41" s="807"/>
    </row>
    <row r="42" spans="1:14" ht="31.5">
      <c r="A42" s="801">
        <v>97</v>
      </c>
      <c r="B42" s="340" t="s">
        <v>4544</v>
      </c>
      <c r="C42" s="803" t="s">
        <v>2401</v>
      </c>
      <c r="D42" s="801"/>
      <c r="E42" s="804">
        <v>58377</v>
      </c>
      <c r="F42" s="1012"/>
      <c r="G42" s="805" t="s">
        <v>4545</v>
      </c>
      <c r="H42" s="786">
        <v>0</v>
      </c>
      <c r="I42" s="338">
        <v>0</v>
      </c>
      <c r="J42" s="812">
        <v>294910</v>
      </c>
      <c r="K42" s="806">
        <f t="shared" si="0"/>
        <v>294910</v>
      </c>
      <c r="L42" s="807"/>
    </row>
    <row r="43" spans="1:14">
      <c r="A43" s="801">
        <v>118</v>
      </c>
      <c r="B43" s="340" t="s">
        <v>4564</v>
      </c>
      <c r="C43" s="803" t="s">
        <v>2401</v>
      </c>
      <c r="D43" s="801"/>
      <c r="E43" s="804"/>
      <c r="F43" s="1012"/>
      <c r="G43" s="805" t="s">
        <v>4565</v>
      </c>
      <c r="H43" s="786"/>
      <c r="I43" s="338"/>
      <c r="J43" s="338">
        <v>97977062.219999999</v>
      </c>
      <c r="K43" s="806">
        <f t="shared" si="0"/>
        <v>97977062.219999999</v>
      </c>
      <c r="L43" s="807"/>
    </row>
    <row r="44" spans="1:14" s="826" customFormat="1" ht="47.25">
      <c r="A44" s="816">
        <v>119</v>
      </c>
      <c r="B44" s="817" t="s">
        <v>4566</v>
      </c>
      <c r="C44" s="818"/>
      <c r="D44" s="816"/>
      <c r="E44" s="818"/>
      <c r="F44" s="1013"/>
      <c r="G44" s="819" t="s">
        <v>4567</v>
      </c>
      <c r="H44" s="820"/>
      <c r="I44" s="821"/>
      <c r="J44" s="822">
        <v>485657.8</v>
      </c>
      <c r="K44" s="823">
        <v>485657.8</v>
      </c>
      <c r="L44" s="824"/>
      <c r="M44" s="825"/>
    </row>
    <row r="45" spans="1:14">
      <c r="A45" s="801">
        <v>120</v>
      </c>
      <c r="B45" s="340" t="s">
        <v>4568</v>
      </c>
      <c r="C45" s="803" t="s">
        <v>2401</v>
      </c>
      <c r="D45" s="801"/>
      <c r="E45" s="804"/>
      <c r="F45" s="1012"/>
      <c r="G45" s="805" t="s">
        <v>308</v>
      </c>
      <c r="H45" s="786"/>
      <c r="I45" s="338"/>
      <c r="J45" s="338">
        <v>1936800</v>
      </c>
      <c r="K45" s="806">
        <f t="shared" si="0"/>
        <v>1936800</v>
      </c>
      <c r="L45" s="807"/>
    </row>
    <row r="46" spans="1:14">
      <c r="A46" s="797"/>
      <c r="B46" s="797" t="s">
        <v>330</v>
      </c>
      <c r="C46" s="797"/>
      <c r="D46" s="797"/>
      <c r="E46" s="797"/>
      <c r="F46" s="1014"/>
      <c r="G46" s="797"/>
      <c r="H46" s="827">
        <f>SUM(H12:H42)</f>
        <v>9517603</v>
      </c>
      <c r="I46" s="827">
        <f>SUM(I12:I42)</f>
        <v>7273608</v>
      </c>
      <c r="J46" s="827">
        <f>SUM(J12:J45)</f>
        <v>103249505.02</v>
      </c>
      <c r="K46" s="828">
        <f>SUM(K12:K45)</f>
        <v>105493500.02</v>
      </c>
      <c r="L46" s="829"/>
      <c r="N46" s="799"/>
    </row>
    <row r="47" spans="1:14">
      <c r="A47" s="795" t="s">
        <v>331</v>
      </c>
      <c r="B47" s="795" t="s">
        <v>332</v>
      </c>
      <c r="C47" s="795"/>
      <c r="D47" s="795"/>
      <c r="E47" s="795"/>
      <c r="F47" s="1014"/>
      <c r="G47" s="795"/>
      <c r="H47" s="797"/>
      <c r="I47" s="795"/>
      <c r="J47" s="795"/>
      <c r="K47" s="795"/>
    </row>
    <row r="48" spans="1:14" ht="63">
      <c r="A48" s="801">
        <v>1</v>
      </c>
      <c r="B48" s="805" t="s">
        <v>2220</v>
      </c>
      <c r="C48" s="803" t="s">
        <v>2401</v>
      </c>
      <c r="D48" s="801"/>
      <c r="E48" s="830">
        <v>1901</v>
      </c>
      <c r="F48" s="1012"/>
      <c r="G48" s="814" t="s">
        <v>2221</v>
      </c>
      <c r="H48" s="336">
        <v>1301000</v>
      </c>
      <c r="I48" s="786"/>
      <c r="J48" s="786"/>
      <c r="K48" s="786">
        <f>H48-I48+J48</f>
        <v>1301000</v>
      </c>
      <c r="M48" s="783"/>
    </row>
    <row r="49" spans="1:13" ht="47.25">
      <c r="A49" s="801">
        <v>2</v>
      </c>
      <c r="B49" s="814" t="s">
        <v>2216</v>
      </c>
      <c r="C49" s="1015"/>
      <c r="D49" s="340"/>
      <c r="E49" s="830">
        <v>1900</v>
      </c>
      <c r="F49" s="1015"/>
      <c r="G49" s="814" t="s">
        <v>2217</v>
      </c>
      <c r="H49" s="831">
        <v>250000</v>
      </c>
      <c r="I49" s="831"/>
      <c r="J49" s="831"/>
      <c r="K49" s="786">
        <f t="shared" ref="K49:K112" si="1">H49-I49+J49</f>
        <v>250000</v>
      </c>
      <c r="M49" s="783"/>
    </row>
    <row r="50" spans="1:13" ht="63">
      <c r="A50" s="801">
        <v>3</v>
      </c>
      <c r="B50" s="814" t="s">
        <v>2223</v>
      </c>
      <c r="C50" s="1015"/>
      <c r="D50" s="340"/>
      <c r="E50" s="830" t="s">
        <v>4569</v>
      </c>
      <c r="F50" s="1015"/>
      <c r="G50" s="814" t="s">
        <v>2224</v>
      </c>
      <c r="H50" s="786">
        <v>1345274</v>
      </c>
      <c r="I50" s="340"/>
      <c r="J50" s="831"/>
      <c r="K50" s="786">
        <f t="shared" si="1"/>
        <v>1345274</v>
      </c>
    </row>
    <row r="51" spans="1:13" ht="63">
      <c r="A51" s="801">
        <v>4</v>
      </c>
      <c r="B51" s="814" t="s">
        <v>2225</v>
      </c>
      <c r="C51" s="1015"/>
      <c r="D51" s="340"/>
      <c r="E51" s="830"/>
      <c r="F51" s="1015"/>
      <c r="G51" s="814" t="s">
        <v>2226</v>
      </c>
      <c r="H51" s="786">
        <v>3257000</v>
      </c>
      <c r="I51" s="340"/>
      <c r="J51" s="831"/>
      <c r="K51" s="786">
        <f t="shared" si="1"/>
        <v>3257000</v>
      </c>
    </row>
    <row r="52" spans="1:13" ht="63">
      <c r="A52" s="801">
        <v>5</v>
      </c>
      <c r="B52" s="814" t="s">
        <v>2225</v>
      </c>
      <c r="C52" s="1015"/>
      <c r="D52" s="340"/>
      <c r="E52" s="830"/>
      <c r="F52" s="1015"/>
      <c r="G52" s="814" t="s">
        <v>2226</v>
      </c>
      <c r="H52" s="786">
        <v>2200000</v>
      </c>
      <c r="I52" s="340"/>
      <c r="J52" s="831"/>
      <c r="K52" s="786">
        <f t="shared" si="1"/>
        <v>2200000</v>
      </c>
    </row>
    <row r="53" spans="1:13" ht="31.5">
      <c r="A53" s="801">
        <v>6</v>
      </c>
      <c r="B53" s="814" t="s">
        <v>2227</v>
      </c>
      <c r="C53" s="1015"/>
      <c r="D53" s="340"/>
      <c r="E53" s="830">
        <v>2608</v>
      </c>
      <c r="F53" s="1015"/>
      <c r="G53" s="814" t="s">
        <v>2228</v>
      </c>
      <c r="H53" s="786">
        <v>2410440</v>
      </c>
      <c r="I53" s="340"/>
      <c r="J53" s="831"/>
      <c r="K53" s="786">
        <f t="shared" si="1"/>
        <v>2410440</v>
      </c>
    </row>
    <row r="54" spans="1:13" ht="47.25">
      <c r="A54" s="801">
        <v>7</v>
      </c>
      <c r="B54" s="814" t="s">
        <v>2229</v>
      </c>
      <c r="C54" s="1015"/>
      <c r="D54" s="340"/>
      <c r="E54" s="830">
        <v>2761</v>
      </c>
      <c r="F54" s="1015"/>
      <c r="G54" s="814" t="s">
        <v>2230</v>
      </c>
      <c r="H54" s="786">
        <v>2222025</v>
      </c>
      <c r="I54" s="340"/>
      <c r="J54" s="831"/>
      <c r="K54" s="786">
        <f t="shared" si="1"/>
        <v>2222025</v>
      </c>
    </row>
    <row r="55" spans="1:13" ht="63">
      <c r="A55" s="801">
        <v>8</v>
      </c>
      <c r="B55" s="814" t="s">
        <v>2231</v>
      </c>
      <c r="C55" s="1015"/>
      <c r="D55" s="340"/>
      <c r="E55" s="830" t="s">
        <v>4570</v>
      </c>
      <c r="F55" s="1015"/>
      <c r="G55" s="814" t="s">
        <v>2232</v>
      </c>
      <c r="H55" s="831">
        <v>2000000</v>
      </c>
      <c r="I55" s="340"/>
      <c r="J55" s="831"/>
      <c r="K55" s="786">
        <f t="shared" si="1"/>
        <v>2000000</v>
      </c>
    </row>
    <row r="56" spans="1:13" ht="47.25">
      <c r="A56" s="801">
        <v>9</v>
      </c>
      <c r="B56" s="814" t="s">
        <v>4571</v>
      </c>
      <c r="C56" s="1015"/>
      <c r="D56" s="340"/>
      <c r="E56" s="830" t="s">
        <v>4572</v>
      </c>
      <c r="F56" s="1015"/>
      <c r="G56" s="814" t="s">
        <v>4573</v>
      </c>
      <c r="H56" s="786">
        <v>1793631.15</v>
      </c>
      <c r="I56" s="831">
        <v>1793631.15</v>
      </c>
      <c r="J56" s="831"/>
      <c r="K56" s="786">
        <f t="shared" si="1"/>
        <v>0</v>
      </c>
      <c r="M56" s="783"/>
    </row>
    <row r="57" spans="1:13" ht="31.5">
      <c r="A57" s="801">
        <v>10</v>
      </c>
      <c r="B57" s="814" t="s">
        <v>2236</v>
      </c>
      <c r="C57" s="1015"/>
      <c r="D57" s="340"/>
      <c r="E57" s="830" t="s">
        <v>4574</v>
      </c>
      <c r="F57" s="1015"/>
      <c r="G57" s="814" t="s">
        <v>2237</v>
      </c>
      <c r="H57" s="831">
        <v>276500</v>
      </c>
      <c r="I57" s="340"/>
      <c r="J57" s="831"/>
      <c r="K57" s="786">
        <f t="shared" si="1"/>
        <v>276500</v>
      </c>
      <c r="M57" s="783"/>
    </row>
    <row r="58" spans="1:13" ht="63">
      <c r="A58" s="801">
        <v>11</v>
      </c>
      <c r="B58" s="814" t="s">
        <v>4575</v>
      </c>
      <c r="C58" s="1015"/>
      <c r="D58" s="340"/>
      <c r="E58" s="830"/>
      <c r="F58" s="1015"/>
      <c r="G58" s="814" t="s">
        <v>4576</v>
      </c>
      <c r="H58" s="831"/>
      <c r="I58" s="340"/>
      <c r="J58" s="831">
        <v>87000</v>
      </c>
      <c r="K58" s="786">
        <f t="shared" si="1"/>
        <v>87000</v>
      </c>
      <c r="M58" s="783"/>
    </row>
    <row r="59" spans="1:13" s="834" customFormat="1" ht="63">
      <c r="A59" s="801">
        <v>12</v>
      </c>
      <c r="B59" s="802" t="s">
        <v>4577</v>
      </c>
      <c r="C59" s="1016"/>
      <c r="D59" s="813"/>
      <c r="E59" s="815" t="s">
        <v>4578</v>
      </c>
      <c r="F59" s="1016"/>
      <c r="G59" s="802" t="s">
        <v>4579</v>
      </c>
      <c r="H59" s="832"/>
      <c r="I59" s="813"/>
      <c r="J59" s="832">
        <v>866000</v>
      </c>
      <c r="K59" s="833">
        <f t="shared" si="1"/>
        <v>866000</v>
      </c>
    </row>
    <row r="60" spans="1:13" ht="63">
      <c r="A60" s="801">
        <v>13</v>
      </c>
      <c r="B60" s="814" t="s">
        <v>2218</v>
      </c>
      <c r="C60" s="1015"/>
      <c r="D60" s="340"/>
      <c r="E60" s="830"/>
      <c r="F60" s="1015"/>
      <c r="G60" s="814" t="s">
        <v>2219</v>
      </c>
      <c r="H60" s="831"/>
      <c r="I60" s="340"/>
      <c r="J60" s="831">
        <v>2941900</v>
      </c>
      <c r="K60" s="786">
        <f t="shared" si="1"/>
        <v>2941900</v>
      </c>
      <c r="M60" s="783"/>
    </row>
    <row r="61" spans="1:13" ht="63">
      <c r="A61" s="801">
        <v>14</v>
      </c>
      <c r="B61" s="340" t="s">
        <v>4580</v>
      </c>
      <c r="C61" s="1015"/>
      <c r="D61" s="340"/>
      <c r="E61" s="830"/>
      <c r="F61" s="1015"/>
      <c r="G61" s="340" t="s">
        <v>4581</v>
      </c>
      <c r="H61" s="831"/>
      <c r="I61" s="340"/>
      <c r="J61" s="831">
        <v>3001299.0700000003</v>
      </c>
      <c r="K61" s="786">
        <f t="shared" si="1"/>
        <v>3001299.0700000003</v>
      </c>
      <c r="M61" s="783"/>
    </row>
    <row r="62" spans="1:13">
      <c r="A62" s="801">
        <v>15</v>
      </c>
      <c r="B62" s="340" t="s">
        <v>4582</v>
      </c>
      <c r="C62" s="1015"/>
      <c r="D62" s="340"/>
      <c r="E62" s="830"/>
      <c r="F62" s="1015"/>
      <c r="G62" s="340" t="s">
        <v>4583</v>
      </c>
      <c r="H62" s="831"/>
      <c r="I62" s="340"/>
      <c r="J62" s="831">
        <v>3456000</v>
      </c>
      <c r="K62" s="786">
        <f t="shared" si="1"/>
        <v>3456000</v>
      </c>
      <c r="M62" s="783"/>
    </row>
    <row r="63" spans="1:13" s="834" customFormat="1" ht="31.5">
      <c r="A63" s="801">
        <v>16</v>
      </c>
      <c r="B63" s="813" t="s">
        <v>4584</v>
      </c>
      <c r="C63" s="1016"/>
      <c r="D63" s="813"/>
      <c r="E63" s="830"/>
      <c r="F63" s="1016"/>
      <c r="G63" s="813" t="s">
        <v>4585</v>
      </c>
      <c r="H63" s="832"/>
      <c r="I63" s="813"/>
      <c r="J63" s="832">
        <v>1000000</v>
      </c>
      <c r="K63" s="835">
        <f t="shared" si="1"/>
        <v>1000000</v>
      </c>
    </row>
    <row r="64" spans="1:13" ht="31.5">
      <c r="A64" s="801">
        <v>17</v>
      </c>
      <c r="B64" s="340" t="s">
        <v>4586</v>
      </c>
      <c r="C64" s="1015"/>
      <c r="D64" s="340"/>
      <c r="E64" s="830"/>
      <c r="F64" s="1015"/>
      <c r="G64" s="340" t="s">
        <v>2028</v>
      </c>
      <c r="H64" s="831"/>
      <c r="I64" s="340"/>
      <c r="J64" s="831">
        <v>1236034.1000000001</v>
      </c>
      <c r="K64" s="786">
        <f t="shared" si="1"/>
        <v>1236034.1000000001</v>
      </c>
      <c r="M64" s="783"/>
    </row>
    <row r="65" spans="1:13" ht="63">
      <c r="A65" s="801">
        <v>18</v>
      </c>
      <c r="B65" s="340" t="s">
        <v>4587</v>
      </c>
      <c r="C65" s="1015"/>
      <c r="D65" s="340"/>
      <c r="E65" s="815">
        <v>3855</v>
      </c>
      <c r="F65" s="1015"/>
      <c r="G65" s="340" t="s">
        <v>4588</v>
      </c>
      <c r="H65" s="831"/>
      <c r="I65" s="340"/>
      <c r="J65" s="832">
        <v>1000000</v>
      </c>
      <c r="K65" s="786">
        <f t="shared" si="1"/>
        <v>1000000</v>
      </c>
      <c r="M65" s="783"/>
    </row>
    <row r="66" spans="1:13" ht="47.25">
      <c r="A66" s="801">
        <v>19</v>
      </c>
      <c r="B66" s="340" t="s">
        <v>4589</v>
      </c>
      <c r="C66" s="1015"/>
      <c r="D66" s="340"/>
      <c r="E66" s="815">
        <v>17057</v>
      </c>
      <c r="F66" s="1015"/>
      <c r="G66" s="340" t="s">
        <v>4590</v>
      </c>
      <c r="H66" s="831"/>
      <c r="I66" s="340"/>
      <c r="J66" s="831">
        <v>1223175.45</v>
      </c>
      <c r="K66" s="786">
        <f t="shared" si="1"/>
        <v>1223175.45</v>
      </c>
      <c r="M66" s="783"/>
    </row>
    <row r="67" spans="1:13" ht="63">
      <c r="A67" s="801">
        <v>20</v>
      </c>
      <c r="B67" s="340" t="s">
        <v>4589</v>
      </c>
      <c r="C67" s="1015"/>
      <c r="D67" s="340"/>
      <c r="E67" s="815">
        <v>17059</v>
      </c>
      <c r="F67" s="1015"/>
      <c r="G67" s="340" t="s">
        <v>4591</v>
      </c>
      <c r="H67" s="831"/>
      <c r="I67" s="340"/>
      <c r="J67" s="831">
        <v>3774589.8</v>
      </c>
      <c r="K67" s="786">
        <f t="shared" si="1"/>
        <v>3774589.8</v>
      </c>
      <c r="M67" s="783"/>
    </row>
    <row r="68" spans="1:13" ht="63">
      <c r="A68" s="801">
        <v>21</v>
      </c>
      <c r="B68" s="340" t="s">
        <v>4592</v>
      </c>
      <c r="C68" s="1015"/>
      <c r="D68" s="340"/>
      <c r="E68" s="815">
        <v>17054</v>
      </c>
      <c r="F68" s="1015"/>
      <c r="G68" s="340" t="s">
        <v>4593</v>
      </c>
      <c r="H68" s="831"/>
      <c r="I68" s="340"/>
      <c r="J68" s="831">
        <v>2395476</v>
      </c>
      <c r="K68" s="786">
        <f t="shared" si="1"/>
        <v>2395476</v>
      </c>
      <c r="M68" s="783"/>
    </row>
    <row r="69" spans="1:13" ht="47.25">
      <c r="A69" s="801">
        <v>22</v>
      </c>
      <c r="B69" s="340" t="s">
        <v>4594</v>
      </c>
      <c r="C69" s="1015"/>
      <c r="D69" s="340"/>
      <c r="E69" s="815">
        <v>4020</v>
      </c>
      <c r="F69" s="1015"/>
      <c r="G69" s="340" t="s">
        <v>4595</v>
      </c>
      <c r="H69" s="831"/>
      <c r="I69" s="340"/>
      <c r="J69" s="831">
        <v>1991501.85</v>
      </c>
      <c r="K69" s="786">
        <f t="shared" si="1"/>
        <v>1991501.85</v>
      </c>
      <c r="M69" s="783"/>
    </row>
    <row r="70" spans="1:13" ht="47.25">
      <c r="A70" s="801">
        <v>23</v>
      </c>
      <c r="B70" s="340" t="s">
        <v>4596</v>
      </c>
      <c r="C70" s="1015"/>
      <c r="D70" s="340"/>
      <c r="E70" s="815">
        <v>69464</v>
      </c>
      <c r="F70" s="1015"/>
      <c r="G70" s="340" t="s">
        <v>4597</v>
      </c>
      <c r="H70" s="831"/>
      <c r="I70" s="340"/>
      <c r="J70" s="831">
        <v>372960</v>
      </c>
      <c r="K70" s="786">
        <f t="shared" si="1"/>
        <v>372960</v>
      </c>
      <c r="M70" s="783"/>
    </row>
    <row r="71" spans="1:13" ht="31.5">
      <c r="A71" s="801">
        <v>24</v>
      </c>
      <c r="B71" s="340" t="s">
        <v>4598</v>
      </c>
      <c r="C71" s="1015"/>
      <c r="D71" s="340"/>
      <c r="E71" s="815">
        <v>17008</v>
      </c>
      <c r="F71" s="1015"/>
      <c r="G71" s="340" t="s">
        <v>4599</v>
      </c>
      <c r="H71" s="831"/>
      <c r="I71" s="340"/>
      <c r="J71" s="831">
        <v>1385780.55</v>
      </c>
      <c r="K71" s="786">
        <f t="shared" si="1"/>
        <v>1385780.55</v>
      </c>
      <c r="M71" s="783"/>
    </row>
    <row r="72" spans="1:13" ht="47.25">
      <c r="A72" s="801">
        <v>25</v>
      </c>
      <c r="B72" s="340" t="s">
        <v>4596</v>
      </c>
      <c r="C72" s="1015"/>
      <c r="D72" s="340"/>
      <c r="E72" s="815">
        <v>69464</v>
      </c>
      <c r="F72" s="1015"/>
      <c r="G72" s="340" t="s">
        <v>4600</v>
      </c>
      <c r="H72" s="831"/>
      <c r="I72" s="340"/>
      <c r="J72" s="831">
        <v>372960</v>
      </c>
      <c r="K72" s="786">
        <f t="shared" si="1"/>
        <v>372960</v>
      </c>
      <c r="M72" s="783"/>
    </row>
    <row r="73" spans="1:13" ht="47.25">
      <c r="A73" s="801">
        <v>26</v>
      </c>
      <c r="B73" s="340" t="s">
        <v>4601</v>
      </c>
      <c r="C73" s="1015"/>
      <c r="D73" s="340"/>
      <c r="E73" s="815">
        <v>58270</v>
      </c>
      <c r="F73" s="1015"/>
      <c r="G73" s="340" t="s">
        <v>4602</v>
      </c>
      <c r="H73" s="831"/>
      <c r="I73" s="340"/>
      <c r="J73" s="831">
        <v>355900</v>
      </c>
      <c r="K73" s="786">
        <f t="shared" si="1"/>
        <v>355900</v>
      </c>
      <c r="M73" s="783"/>
    </row>
    <row r="74" spans="1:13" ht="47.25">
      <c r="A74" s="801">
        <v>27</v>
      </c>
      <c r="B74" s="813" t="s">
        <v>4603</v>
      </c>
      <c r="C74" s="1015"/>
      <c r="D74" s="340"/>
      <c r="E74" s="836" t="s">
        <v>4604</v>
      </c>
      <c r="F74" s="1015"/>
      <c r="G74" s="813" t="s">
        <v>4605</v>
      </c>
      <c r="H74" s="831"/>
      <c r="I74" s="340"/>
      <c r="J74" s="831">
        <v>155500</v>
      </c>
      <c r="K74" s="786">
        <f t="shared" si="1"/>
        <v>155500</v>
      </c>
      <c r="M74" s="783"/>
    </row>
    <row r="75" spans="1:13" ht="47.25">
      <c r="A75" s="801">
        <v>28</v>
      </c>
      <c r="B75" s="340" t="s">
        <v>4589</v>
      </c>
      <c r="C75" s="1015"/>
      <c r="D75" s="340"/>
      <c r="E75" s="815">
        <v>69460</v>
      </c>
      <c r="F75" s="1015"/>
      <c r="G75" s="340" t="s">
        <v>4606</v>
      </c>
      <c r="H75" s="831"/>
      <c r="I75" s="340"/>
      <c r="J75" s="831">
        <v>2439246.35</v>
      </c>
      <c r="K75" s="786">
        <f t="shared" si="1"/>
        <v>2439246.35</v>
      </c>
      <c r="M75" s="783"/>
    </row>
    <row r="76" spans="1:13" ht="78.75">
      <c r="A76" s="801">
        <v>29</v>
      </c>
      <c r="B76" s="340" t="s">
        <v>4607</v>
      </c>
      <c r="C76" s="1015"/>
      <c r="D76" s="340"/>
      <c r="E76" s="815">
        <v>3653</v>
      </c>
      <c r="F76" s="1015"/>
      <c r="G76" s="340" t="s">
        <v>4608</v>
      </c>
      <c r="H76" s="831"/>
      <c r="I76" s="340"/>
      <c r="J76" s="831">
        <v>3550224.7</v>
      </c>
      <c r="K76" s="786">
        <f t="shared" si="1"/>
        <v>3550224.7</v>
      </c>
      <c r="M76" s="783"/>
    </row>
    <row r="77" spans="1:13" ht="47.25">
      <c r="A77" s="801">
        <v>30</v>
      </c>
      <c r="B77" s="340" t="s">
        <v>4609</v>
      </c>
      <c r="C77" s="1015"/>
      <c r="D77" s="340"/>
      <c r="E77" s="815">
        <v>69460</v>
      </c>
      <c r="F77" s="1015"/>
      <c r="G77" s="340" t="s">
        <v>4610</v>
      </c>
      <c r="H77" s="831"/>
      <c r="I77" s="340"/>
      <c r="J77" s="831">
        <v>1000000</v>
      </c>
      <c r="K77" s="786">
        <f t="shared" si="1"/>
        <v>1000000</v>
      </c>
      <c r="M77" s="783"/>
    </row>
    <row r="78" spans="1:13" ht="47.25">
      <c r="A78" s="801">
        <v>31</v>
      </c>
      <c r="B78" s="340" t="s">
        <v>4609</v>
      </c>
      <c r="C78" s="1015"/>
      <c r="D78" s="340"/>
      <c r="E78" s="815">
        <v>69460</v>
      </c>
      <c r="F78" s="1015"/>
      <c r="G78" s="340" t="s">
        <v>4610</v>
      </c>
      <c r="H78" s="831"/>
      <c r="I78" s="340"/>
      <c r="J78" s="831">
        <v>996560</v>
      </c>
      <c r="K78" s="786">
        <f t="shared" si="1"/>
        <v>996560</v>
      </c>
      <c r="M78" s="783"/>
    </row>
    <row r="79" spans="1:13" ht="63">
      <c r="A79" s="801">
        <v>32</v>
      </c>
      <c r="B79" s="340" t="s">
        <v>4589</v>
      </c>
      <c r="C79" s="1015"/>
      <c r="D79" s="340"/>
      <c r="E79" s="815">
        <v>17064</v>
      </c>
      <c r="F79" s="1015"/>
      <c r="G79" s="340" t="s">
        <v>4611</v>
      </c>
      <c r="H79" s="831"/>
      <c r="I79" s="340"/>
      <c r="J79" s="831">
        <v>4534110.55</v>
      </c>
      <c r="K79" s="786">
        <f t="shared" si="1"/>
        <v>4534110.55</v>
      </c>
      <c r="M79" s="783"/>
    </row>
    <row r="80" spans="1:13" ht="47.25">
      <c r="A80" s="801">
        <v>33</v>
      </c>
      <c r="B80" s="340" t="s">
        <v>4609</v>
      </c>
      <c r="C80" s="1015"/>
      <c r="D80" s="340"/>
      <c r="E80" s="815">
        <v>69459</v>
      </c>
      <c r="F80" s="1015"/>
      <c r="G80" s="340" t="s">
        <v>4612</v>
      </c>
      <c r="H80" s="831"/>
      <c r="I80" s="340"/>
      <c r="J80" s="831">
        <v>176000</v>
      </c>
      <c r="K80" s="786">
        <f t="shared" si="1"/>
        <v>176000</v>
      </c>
      <c r="M80" s="783"/>
    </row>
    <row r="81" spans="1:13" ht="63">
      <c r="A81" s="801">
        <v>34</v>
      </c>
      <c r="B81" s="340" t="s">
        <v>4613</v>
      </c>
      <c r="C81" s="1015"/>
      <c r="D81" s="340"/>
      <c r="E81" s="836" t="s">
        <v>4614</v>
      </c>
      <c r="F81" s="1015"/>
      <c r="G81" s="340" t="s">
        <v>4615</v>
      </c>
      <c r="H81" s="831"/>
      <c r="I81" s="340"/>
      <c r="J81" s="831">
        <v>898362.3</v>
      </c>
      <c r="K81" s="786">
        <f t="shared" si="1"/>
        <v>898362.3</v>
      </c>
      <c r="M81" s="783"/>
    </row>
    <row r="82" spans="1:13" ht="47.25">
      <c r="A82" s="801">
        <v>35</v>
      </c>
      <c r="B82" s="340" t="s">
        <v>4596</v>
      </c>
      <c r="C82" s="1015"/>
      <c r="D82" s="340"/>
      <c r="E82" s="815">
        <v>73866</v>
      </c>
      <c r="F82" s="1015"/>
      <c r="G82" s="340" t="s">
        <v>4616</v>
      </c>
      <c r="H82" s="831"/>
      <c r="I82" s="340"/>
      <c r="J82" s="831">
        <v>473040</v>
      </c>
      <c r="K82" s="786">
        <f t="shared" si="1"/>
        <v>473040</v>
      </c>
      <c r="M82" s="783"/>
    </row>
    <row r="83" spans="1:13" ht="47.25">
      <c r="A83" s="801">
        <v>36</v>
      </c>
      <c r="B83" s="340" t="s">
        <v>4609</v>
      </c>
      <c r="C83" s="1015"/>
      <c r="D83" s="340"/>
      <c r="E83" s="815">
        <v>73875</v>
      </c>
      <c r="F83" s="1015"/>
      <c r="G83" s="340" t="s">
        <v>4617</v>
      </c>
      <c r="H83" s="831"/>
      <c r="I83" s="340"/>
      <c r="J83" s="831">
        <v>708624</v>
      </c>
      <c r="K83" s="786">
        <f t="shared" si="1"/>
        <v>708624</v>
      </c>
      <c r="M83" s="783"/>
    </row>
    <row r="84" spans="1:13" ht="47.25">
      <c r="A84" s="801">
        <v>37</v>
      </c>
      <c r="B84" s="340" t="s">
        <v>4613</v>
      </c>
      <c r="C84" s="1015"/>
      <c r="D84" s="340"/>
      <c r="E84" s="815">
        <v>73923</v>
      </c>
      <c r="F84" s="1015"/>
      <c r="G84" s="340" t="s">
        <v>4618</v>
      </c>
      <c r="H84" s="831"/>
      <c r="I84" s="340"/>
      <c r="J84" s="831">
        <v>414865.35</v>
      </c>
      <c r="K84" s="786">
        <f t="shared" si="1"/>
        <v>414865.35</v>
      </c>
      <c r="M84" s="783"/>
    </row>
    <row r="85" spans="1:13" ht="63">
      <c r="A85" s="801">
        <v>38</v>
      </c>
      <c r="B85" s="340" t="s">
        <v>4613</v>
      </c>
      <c r="C85" s="1015"/>
      <c r="D85" s="340"/>
      <c r="E85" s="815">
        <v>73919</v>
      </c>
      <c r="F85" s="1015"/>
      <c r="G85" s="340" t="s">
        <v>4619</v>
      </c>
      <c r="H85" s="831"/>
      <c r="I85" s="340"/>
      <c r="J85" s="831">
        <v>664909.89999999991</v>
      </c>
      <c r="K85" s="786">
        <f t="shared" si="1"/>
        <v>664909.89999999991</v>
      </c>
      <c r="M85" s="783"/>
    </row>
    <row r="86" spans="1:13" ht="63">
      <c r="A86" s="801">
        <v>39</v>
      </c>
      <c r="B86" s="340" t="s">
        <v>4620</v>
      </c>
      <c r="C86" s="1015"/>
      <c r="D86" s="340"/>
      <c r="E86" s="815">
        <v>3787</v>
      </c>
      <c r="F86" s="1015"/>
      <c r="G86" s="340" t="s">
        <v>4621</v>
      </c>
      <c r="H86" s="831"/>
      <c r="I86" s="340"/>
      <c r="J86" s="831">
        <v>2991703.6500000004</v>
      </c>
      <c r="K86" s="786">
        <f t="shared" si="1"/>
        <v>2991703.6500000004</v>
      </c>
      <c r="M86" s="783"/>
    </row>
    <row r="87" spans="1:13" s="826" customFormat="1" ht="78.75">
      <c r="A87" s="801">
        <v>40</v>
      </c>
      <c r="B87" s="819" t="s">
        <v>4622</v>
      </c>
      <c r="C87" s="1017"/>
      <c r="D87" s="819"/>
      <c r="E87" s="837">
        <v>4224</v>
      </c>
      <c r="F87" s="1017"/>
      <c r="G87" s="819" t="s">
        <v>4623</v>
      </c>
      <c r="H87" s="838"/>
      <c r="I87" s="819"/>
      <c r="J87" s="838">
        <v>1317125.55</v>
      </c>
      <c r="K87" s="820">
        <f t="shared" si="1"/>
        <v>1317125.55</v>
      </c>
    </row>
    <row r="88" spans="1:13" ht="63">
      <c r="A88" s="801">
        <v>41</v>
      </c>
      <c r="B88" s="340" t="s">
        <v>4624</v>
      </c>
      <c r="C88" s="1015"/>
      <c r="D88" s="340"/>
      <c r="E88" s="815">
        <v>73942</v>
      </c>
      <c r="F88" s="1015"/>
      <c r="G88" s="340" t="s">
        <v>4625</v>
      </c>
      <c r="H88" s="831"/>
      <c r="I88" s="340"/>
      <c r="J88" s="831">
        <v>2749444.6</v>
      </c>
      <c r="K88" s="786">
        <f t="shared" si="1"/>
        <v>2749444.6</v>
      </c>
      <c r="M88" s="783"/>
    </row>
    <row r="89" spans="1:13" ht="31.5">
      <c r="A89" s="801">
        <v>42</v>
      </c>
      <c r="B89" s="340" t="s">
        <v>2804</v>
      </c>
      <c r="C89" s="1015"/>
      <c r="D89" s="340"/>
      <c r="E89" s="815">
        <v>73832</v>
      </c>
      <c r="F89" s="1015"/>
      <c r="G89" s="340" t="s">
        <v>4626</v>
      </c>
      <c r="H89" s="831"/>
      <c r="I89" s="340"/>
      <c r="J89" s="831">
        <v>2562500</v>
      </c>
      <c r="K89" s="786">
        <f t="shared" si="1"/>
        <v>2562500</v>
      </c>
      <c r="M89" s="783"/>
    </row>
    <row r="90" spans="1:13" ht="31.5">
      <c r="A90" s="801">
        <v>43</v>
      </c>
      <c r="B90" s="813" t="s">
        <v>2804</v>
      </c>
      <c r="C90" s="1015"/>
      <c r="D90" s="340"/>
      <c r="E90" s="815">
        <v>73832</v>
      </c>
      <c r="F90" s="1015"/>
      <c r="G90" s="813" t="s">
        <v>4626</v>
      </c>
      <c r="H90" s="831"/>
      <c r="I90" s="340"/>
      <c r="J90" s="831">
        <v>162500</v>
      </c>
      <c r="K90" s="786">
        <f t="shared" si="1"/>
        <v>162500</v>
      </c>
      <c r="M90" s="783"/>
    </row>
    <row r="91" spans="1:13" s="826" customFormat="1" ht="110.25">
      <c r="A91" s="801">
        <v>44</v>
      </c>
      <c r="B91" s="819" t="s">
        <v>4627</v>
      </c>
      <c r="C91" s="1017"/>
      <c r="D91" s="819"/>
      <c r="E91" s="837">
        <v>3564</v>
      </c>
      <c r="F91" s="1017"/>
      <c r="G91" s="819" t="s">
        <v>4628</v>
      </c>
      <c r="H91" s="838"/>
      <c r="I91" s="819"/>
      <c r="J91" s="838">
        <v>1532780</v>
      </c>
      <c r="K91" s="820">
        <f t="shared" si="1"/>
        <v>1532780</v>
      </c>
    </row>
    <row r="92" spans="1:13" ht="31.5">
      <c r="A92" s="801">
        <v>45</v>
      </c>
      <c r="B92" s="340" t="s">
        <v>4629</v>
      </c>
      <c r="C92" s="1015"/>
      <c r="D92" s="340"/>
      <c r="E92" s="815"/>
      <c r="F92" s="1015"/>
      <c r="G92" s="340" t="s">
        <v>4630</v>
      </c>
      <c r="H92" s="831"/>
      <c r="I92" s="340"/>
      <c r="J92" s="831">
        <v>2405920</v>
      </c>
      <c r="K92" s="786">
        <f t="shared" si="1"/>
        <v>2405920</v>
      </c>
      <c r="M92" s="783"/>
    </row>
    <row r="93" spans="1:13" ht="63">
      <c r="A93" s="801">
        <v>46</v>
      </c>
      <c r="B93" s="340" t="s">
        <v>4589</v>
      </c>
      <c r="C93" s="1015"/>
      <c r="D93" s="340"/>
      <c r="E93" s="815">
        <v>17059</v>
      </c>
      <c r="F93" s="1015"/>
      <c r="G93" s="340" t="s">
        <v>4591</v>
      </c>
      <c r="H93" s="831"/>
      <c r="I93" s="340"/>
      <c r="J93" s="831">
        <v>2239616.5099999998</v>
      </c>
      <c r="K93" s="786">
        <f t="shared" si="1"/>
        <v>2239616.5099999998</v>
      </c>
      <c r="M93" s="783"/>
    </row>
    <row r="94" spans="1:13" ht="31.5">
      <c r="A94" s="801">
        <v>47</v>
      </c>
      <c r="B94" s="340" t="s">
        <v>4631</v>
      </c>
      <c r="C94" s="1015"/>
      <c r="D94" s="340"/>
      <c r="E94" s="815"/>
      <c r="F94" s="1015"/>
      <c r="G94" s="340" t="s">
        <v>4632</v>
      </c>
      <c r="H94" s="831"/>
      <c r="I94" s="340"/>
      <c r="J94" s="831">
        <v>1886500</v>
      </c>
      <c r="K94" s="786">
        <f t="shared" si="1"/>
        <v>1886500</v>
      </c>
      <c r="M94" s="783"/>
    </row>
    <row r="95" spans="1:13" ht="63">
      <c r="A95" s="801">
        <v>48</v>
      </c>
      <c r="B95" s="340" t="s">
        <v>4633</v>
      </c>
      <c r="C95" s="1015"/>
      <c r="D95" s="340"/>
      <c r="E95" s="815">
        <v>3027</v>
      </c>
      <c r="F95" s="1015"/>
      <c r="G95" s="340" t="s">
        <v>4634</v>
      </c>
      <c r="H95" s="831"/>
      <c r="I95" s="340"/>
      <c r="J95" s="831">
        <v>382827.65</v>
      </c>
      <c r="K95" s="786">
        <f t="shared" si="1"/>
        <v>382827.65</v>
      </c>
      <c r="M95" s="783"/>
    </row>
    <row r="96" spans="1:13" ht="63">
      <c r="A96" s="801">
        <v>49</v>
      </c>
      <c r="B96" s="340" t="s">
        <v>4550</v>
      </c>
      <c r="C96" s="1015"/>
      <c r="D96" s="340"/>
      <c r="E96" s="815">
        <v>73809</v>
      </c>
      <c r="F96" s="1015"/>
      <c r="G96" s="340" t="s">
        <v>4551</v>
      </c>
      <c r="H96" s="831"/>
      <c r="I96" s="340"/>
      <c r="J96" s="831">
        <v>2860000</v>
      </c>
      <c r="K96" s="786">
        <f t="shared" si="1"/>
        <v>2860000</v>
      </c>
      <c r="M96" s="783"/>
    </row>
    <row r="97" spans="1:13" ht="63">
      <c r="A97" s="801">
        <v>50</v>
      </c>
      <c r="B97" s="340" t="s">
        <v>4550</v>
      </c>
      <c r="C97" s="1015"/>
      <c r="D97" s="340"/>
      <c r="E97" s="815">
        <v>58449</v>
      </c>
      <c r="F97" s="1015"/>
      <c r="G97" s="340" t="s">
        <v>4551</v>
      </c>
      <c r="H97" s="831"/>
      <c r="I97" s="340"/>
      <c r="J97" s="831">
        <v>720000</v>
      </c>
      <c r="K97" s="786">
        <f t="shared" si="1"/>
        <v>720000</v>
      </c>
      <c r="M97" s="783"/>
    </row>
    <row r="98" spans="1:13" ht="47.25">
      <c r="A98" s="801">
        <v>51</v>
      </c>
      <c r="B98" s="340" t="s">
        <v>4589</v>
      </c>
      <c r="C98" s="1015"/>
      <c r="D98" s="340"/>
      <c r="E98" s="815">
        <v>17056</v>
      </c>
      <c r="F98" s="1015"/>
      <c r="G98" s="340" t="s">
        <v>4635</v>
      </c>
      <c r="H98" s="831"/>
      <c r="I98" s="340"/>
      <c r="J98" s="831">
        <v>1868336.32</v>
      </c>
      <c r="K98" s="786">
        <f t="shared" si="1"/>
        <v>1868336.32</v>
      </c>
      <c r="M98" s="783"/>
    </row>
    <row r="99" spans="1:13" ht="47.25">
      <c r="A99" s="801">
        <v>52</v>
      </c>
      <c r="B99" s="340" t="s">
        <v>4566</v>
      </c>
      <c r="C99" s="1015"/>
      <c r="D99" s="340"/>
      <c r="E99" s="815">
        <v>17061</v>
      </c>
      <c r="F99" s="1015"/>
      <c r="G99" s="340" t="s">
        <v>4636</v>
      </c>
      <c r="H99" s="831"/>
      <c r="I99" s="340"/>
      <c r="J99" s="831">
        <v>1308631.68</v>
      </c>
      <c r="K99" s="786">
        <f t="shared" si="1"/>
        <v>1308631.68</v>
      </c>
      <c r="M99" s="783"/>
    </row>
    <row r="100" spans="1:13" ht="31.5">
      <c r="A100" s="801">
        <v>53</v>
      </c>
      <c r="B100" s="340" t="s">
        <v>4566</v>
      </c>
      <c r="C100" s="1015"/>
      <c r="D100" s="340"/>
      <c r="E100" s="836" t="s">
        <v>4637</v>
      </c>
      <c r="F100" s="1015"/>
      <c r="G100" s="340" t="s">
        <v>4638</v>
      </c>
      <c r="H100" s="831"/>
      <c r="I100" s="340"/>
      <c r="J100" s="831">
        <v>319232</v>
      </c>
      <c r="K100" s="786">
        <f t="shared" si="1"/>
        <v>319232</v>
      </c>
      <c r="M100" s="783"/>
    </row>
    <row r="101" spans="1:13" ht="31.5">
      <c r="A101" s="801">
        <v>54</v>
      </c>
      <c r="B101" s="340" t="s">
        <v>4566</v>
      </c>
      <c r="C101" s="1015"/>
      <c r="D101" s="340"/>
      <c r="E101" s="815">
        <v>17063</v>
      </c>
      <c r="F101" s="1015"/>
      <c r="G101" s="340" t="s">
        <v>4639</v>
      </c>
      <c r="H101" s="831"/>
      <c r="I101" s="340"/>
      <c r="J101" s="831">
        <v>205136.72</v>
      </c>
      <c r="K101" s="786">
        <f t="shared" si="1"/>
        <v>205136.72</v>
      </c>
      <c r="M101" s="783"/>
    </row>
    <row r="102" spans="1:13" ht="31.5">
      <c r="A102" s="801">
        <v>55</v>
      </c>
      <c r="B102" s="340" t="s">
        <v>4629</v>
      </c>
      <c r="C102" s="1015"/>
      <c r="D102" s="340"/>
      <c r="E102" s="815">
        <v>73871</v>
      </c>
      <c r="F102" s="1015"/>
      <c r="G102" s="340" t="s">
        <v>4640</v>
      </c>
      <c r="H102" s="831"/>
      <c r="I102" s="340"/>
      <c r="J102" s="831">
        <v>549120</v>
      </c>
      <c r="K102" s="786">
        <f t="shared" si="1"/>
        <v>549120</v>
      </c>
      <c r="M102" s="783"/>
    </row>
    <row r="103" spans="1:13" ht="47.25">
      <c r="A103" s="801">
        <v>56</v>
      </c>
      <c r="B103" s="340" t="s">
        <v>4566</v>
      </c>
      <c r="C103" s="1015"/>
      <c r="D103" s="340"/>
      <c r="E103" s="815">
        <v>17060</v>
      </c>
      <c r="F103" s="1015"/>
      <c r="G103" s="340" t="s">
        <v>4641</v>
      </c>
      <c r="H103" s="831"/>
      <c r="I103" s="340"/>
      <c r="J103" s="831">
        <v>1145241.72</v>
      </c>
      <c r="K103" s="786">
        <f t="shared" si="1"/>
        <v>1145241.72</v>
      </c>
      <c r="M103" s="783"/>
    </row>
    <row r="104" spans="1:13" ht="31.5">
      <c r="A104" s="801">
        <v>57</v>
      </c>
      <c r="B104" s="340" t="s">
        <v>2236</v>
      </c>
      <c r="C104" s="1015"/>
      <c r="D104" s="340"/>
      <c r="E104" s="815">
        <v>73870</v>
      </c>
      <c r="F104" s="1015"/>
      <c r="G104" s="340" t="s">
        <v>4642</v>
      </c>
      <c r="H104" s="831"/>
      <c r="I104" s="340"/>
      <c r="J104" s="831">
        <v>29580</v>
      </c>
      <c r="K104" s="786">
        <f t="shared" si="1"/>
        <v>29580</v>
      </c>
      <c r="M104" s="783"/>
    </row>
    <row r="105" spans="1:13" ht="31.5">
      <c r="A105" s="801">
        <v>58</v>
      </c>
      <c r="B105" s="340" t="s">
        <v>4629</v>
      </c>
      <c r="C105" s="1015"/>
      <c r="D105" s="340"/>
      <c r="E105" s="815">
        <v>73874</v>
      </c>
      <c r="F105" s="1015"/>
      <c r="G105" s="340" t="s">
        <v>4643</v>
      </c>
      <c r="H105" s="831"/>
      <c r="I105" s="340"/>
      <c r="J105" s="831">
        <v>397760</v>
      </c>
      <c r="K105" s="786">
        <f t="shared" si="1"/>
        <v>397760</v>
      </c>
      <c r="M105" s="783"/>
    </row>
    <row r="106" spans="1:13" ht="31.5">
      <c r="A106" s="801">
        <v>59</v>
      </c>
      <c r="B106" s="340" t="s">
        <v>4629</v>
      </c>
      <c r="C106" s="1015"/>
      <c r="D106" s="340"/>
      <c r="E106" s="815">
        <v>69405</v>
      </c>
      <c r="F106" s="1015"/>
      <c r="G106" s="340" t="s">
        <v>4644</v>
      </c>
      <c r="H106" s="831"/>
      <c r="I106" s="340"/>
      <c r="J106" s="831">
        <v>239360</v>
      </c>
      <c r="K106" s="786">
        <f t="shared" si="1"/>
        <v>239360</v>
      </c>
      <c r="M106" s="783"/>
    </row>
    <row r="107" spans="1:13" ht="47.25">
      <c r="A107" s="801">
        <v>60</v>
      </c>
      <c r="B107" s="340" t="s">
        <v>4629</v>
      </c>
      <c r="C107" s="1015"/>
      <c r="D107" s="340"/>
      <c r="E107" s="815">
        <v>69463</v>
      </c>
      <c r="F107" s="1015"/>
      <c r="G107" s="340" t="s">
        <v>4645</v>
      </c>
      <c r="H107" s="831"/>
      <c r="I107" s="340"/>
      <c r="J107" s="831">
        <v>281600</v>
      </c>
      <c r="K107" s="786">
        <f t="shared" si="1"/>
        <v>281600</v>
      </c>
      <c r="M107" s="783"/>
    </row>
    <row r="108" spans="1:13" ht="47.25">
      <c r="A108" s="801">
        <v>61</v>
      </c>
      <c r="B108" s="340" t="s">
        <v>4566</v>
      </c>
      <c r="C108" s="1015"/>
      <c r="D108" s="340"/>
      <c r="E108" s="815">
        <v>17055</v>
      </c>
      <c r="F108" s="1015"/>
      <c r="G108" s="340" t="s">
        <v>4646</v>
      </c>
      <c r="H108" s="831"/>
      <c r="I108" s="340"/>
      <c r="J108" s="831">
        <v>1052593.6000000001</v>
      </c>
      <c r="K108" s="786">
        <f t="shared" si="1"/>
        <v>1052593.6000000001</v>
      </c>
      <c r="M108" s="783"/>
    </row>
    <row r="109" spans="1:13" ht="47.25">
      <c r="A109" s="801">
        <v>62</v>
      </c>
      <c r="B109" s="340" t="s">
        <v>4566</v>
      </c>
      <c r="C109" s="1015"/>
      <c r="D109" s="340"/>
      <c r="E109" s="836" t="s">
        <v>4647</v>
      </c>
      <c r="F109" s="1015"/>
      <c r="G109" s="340" t="s">
        <v>4648</v>
      </c>
      <c r="H109" s="831"/>
      <c r="I109" s="340"/>
      <c r="J109" s="831">
        <v>686527.4</v>
      </c>
      <c r="K109" s="786">
        <f t="shared" si="1"/>
        <v>686527.4</v>
      </c>
      <c r="M109" s="783"/>
    </row>
    <row r="110" spans="1:13" ht="63">
      <c r="A110" s="801">
        <v>63</v>
      </c>
      <c r="B110" s="340" t="s">
        <v>4649</v>
      </c>
      <c r="C110" s="1015"/>
      <c r="D110" s="340"/>
      <c r="E110" s="836">
        <v>73834</v>
      </c>
      <c r="F110" s="1015"/>
      <c r="G110" s="340" t="s">
        <v>4650</v>
      </c>
      <c r="H110" s="831"/>
      <c r="I110" s="340"/>
      <c r="J110" s="831">
        <v>1866000</v>
      </c>
      <c r="K110" s="786">
        <f t="shared" si="1"/>
        <v>1866000</v>
      </c>
      <c r="M110" s="783"/>
    </row>
    <row r="111" spans="1:13" ht="47.25">
      <c r="A111" s="801">
        <v>64</v>
      </c>
      <c r="B111" s="340" t="s">
        <v>4651</v>
      </c>
      <c r="C111" s="1015"/>
      <c r="D111" s="340"/>
      <c r="E111" s="836" t="s">
        <v>4652</v>
      </c>
      <c r="F111" s="1015"/>
      <c r="G111" s="340" t="s">
        <v>4653</v>
      </c>
      <c r="H111" s="831"/>
      <c r="I111" s="340"/>
      <c r="J111" s="831">
        <v>3820721</v>
      </c>
      <c r="K111" s="786">
        <f t="shared" si="1"/>
        <v>3820721</v>
      </c>
      <c r="M111" s="783"/>
    </row>
    <row r="112" spans="1:13" ht="47.25">
      <c r="A112" s="801">
        <v>65</v>
      </c>
      <c r="B112" s="340" t="s">
        <v>398</v>
      </c>
      <c r="C112" s="1015"/>
      <c r="D112" s="340"/>
      <c r="E112" s="815">
        <v>16910</v>
      </c>
      <c r="F112" s="1015"/>
      <c r="G112" s="340" t="s">
        <v>4654</v>
      </c>
      <c r="H112" s="831"/>
      <c r="I112" s="340"/>
      <c r="J112" s="831">
        <v>759600</v>
      </c>
      <c r="K112" s="786">
        <f t="shared" si="1"/>
        <v>759600</v>
      </c>
      <c r="M112" s="783"/>
    </row>
    <row r="113" spans="1:13" ht="47.25">
      <c r="A113" s="801">
        <v>66</v>
      </c>
      <c r="B113" s="340" t="s">
        <v>398</v>
      </c>
      <c r="C113" s="1015"/>
      <c r="D113" s="340"/>
      <c r="E113" s="815">
        <v>16911</v>
      </c>
      <c r="F113" s="1015"/>
      <c r="G113" s="340" t="s">
        <v>4654</v>
      </c>
      <c r="H113" s="831"/>
      <c r="I113" s="340"/>
      <c r="J113" s="831">
        <v>1093600</v>
      </c>
      <c r="K113" s="786">
        <f t="shared" ref="K113:K163" si="2">H113-I113+J113</f>
        <v>1093600</v>
      </c>
      <c r="M113" s="783"/>
    </row>
    <row r="114" spans="1:13" ht="47.25">
      <c r="A114" s="801">
        <v>67</v>
      </c>
      <c r="B114" s="340" t="s">
        <v>2207</v>
      </c>
      <c r="C114" s="1015"/>
      <c r="D114" s="340"/>
      <c r="E114" s="815">
        <v>16912</v>
      </c>
      <c r="F114" s="1015"/>
      <c r="G114" s="340" t="s">
        <v>4654</v>
      </c>
      <c r="H114" s="831"/>
      <c r="I114" s="340"/>
      <c r="J114" s="831">
        <v>1658900</v>
      </c>
      <c r="K114" s="786">
        <f t="shared" si="2"/>
        <v>1658900</v>
      </c>
      <c r="M114" s="783"/>
    </row>
    <row r="115" spans="1:13" ht="47.25">
      <c r="A115" s="801">
        <v>68</v>
      </c>
      <c r="B115" s="340" t="s">
        <v>4655</v>
      </c>
      <c r="C115" s="1015"/>
      <c r="D115" s="340"/>
      <c r="E115" s="815">
        <v>16913</v>
      </c>
      <c r="F115" s="1015"/>
      <c r="G115" s="340" t="s">
        <v>4654</v>
      </c>
      <c r="H115" s="831"/>
      <c r="I115" s="340"/>
      <c r="J115" s="831">
        <v>1672000</v>
      </c>
      <c r="K115" s="786">
        <f t="shared" si="2"/>
        <v>1672000</v>
      </c>
      <c r="M115" s="783"/>
    </row>
    <row r="116" spans="1:13" ht="47.25">
      <c r="A116" s="801">
        <v>69</v>
      </c>
      <c r="B116" s="340" t="s">
        <v>4655</v>
      </c>
      <c r="C116" s="1015"/>
      <c r="D116" s="340"/>
      <c r="E116" s="815">
        <v>16914</v>
      </c>
      <c r="F116" s="1015"/>
      <c r="G116" s="340" t="s">
        <v>4654</v>
      </c>
      <c r="H116" s="831"/>
      <c r="I116" s="340"/>
      <c r="J116" s="831">
        <v>318000</v>
      </c>
      <c r="K116" s="786">
        <f t="shared" si="2"/>
        <v>318000</v>
      </c>
      <c r="M116" s="783"/>
    </row>
    <row r="117" spans="1:13" ht="47.25">
      <c r="A117" s="801">
        <v>70</v>
      </c>
      <c r="B117" s="801" t="s">
        <v>4656</v>
      </c>
      <c r="C117" s="1015"/>
      <c r="D117" s="340"/>
      <c r="E117" s="815">
        <v>3961</v>
      </c>
      <c r="F117" s="1015"/>
      <c r="G117" s="340" t="s">
        <v>4657</v>
      </c>
      <c r="H117" s="831"/>
      <c r="I117" s="340"/>
      <c r="J117" s="831">
        <v>2055375</v>
      </c>
      <c r="K117" s="786">
        <f t="shared" si="2"/>
        <v>2055375</v>
      </c>
      <c r="M117" s="783"/>
    </row>
    <row r="118" spans="1:13" ht="47.25">
      <c r="A118" s="801">
        <v>71</v>
      </c>
      <c r="B118" s="340" t="s">
        <v>2207</v>
      </c>
      <c r="C118" s="1015"/>
      <c r="D118" s="340"/>
      <c r="E118" s="815">
        <v>16915</v>
      </c>
      <c r="F118" s="1015"/>
      <c r="G118" s="340" t="s">
        <v>4658</v>
      </c>
      <c r="H118" s="831"/>
      <c r="I118" s="340"/>
      <c r="J118" s="831">
        <v>621700</v>
      </c>
      <c r="K118" s="786">
        <f t="shared" si="2"/>
        <v>621700</v>
      </c>
      <c r="M118" s="783"/>
    </row>
    <row r="119" spans="1:13" ht="47.25">
      <c r="A119" s="801">
        <v>72</v>
      </c>
      <c r="B119" s="340" t="s">
        <v>2207</v>
      </c>
      <c r="C119" s="1015"/>
      <c r="D119" s="340"/>
      <c r="E119" s="815">
        <v>16916</v>
      </c>
      <c r="F119" s="1015"/>
      <c r="G119" s="340" t="s">
        <v>4658</v>
      </c>
      <c r="H119" s="831"/>
      <c r="I119" s="340"/>
      <c r="J119" s="831">
        <v>492600</v>
      </c>
      <c r="K119" s="786">
        <f t="shared" si="2"/>
        <v>492600</v>
      </c>
      <c r="M119" s="783"/>
    </row>
    <row r="120" spans="1:13" ht="47.25">
      <c r="A120" s="801">
        <v>73</v>
      </c>
      <c r="B120" s="340" t="s">
        <v>2207</v>
      </c>
      <c r="C120" s="1015"/>
      <c r="D120" s="340"/>
      <c r="E120" s="815">
        <v>16917</v>
      </c>
      <c r="F120" s="1015"/>
      <c r="G120" s="340" t="s">
        <v>4658</v>
      </c>
      <c r="H120" s="831"/>
      <c r="I120" s="340"/>
      <c r="J120" s="831">
        <v>489000</v>
      </c>
      <c r="K120" s="786">
        <f t="shared" si="2"/>
        <v>489000</v>
      </c>
      <c r="M120" s="783"/>
    </row>
    <row r="121" spans="1:13" ht="47.25">
      <c r="A121" s="801">
        <v>74</v>
      </c>
      <c r="B121" s="340" t="s">
        <v>2207</v>
      </c>
      <c r="C121" s="1015"/>
      <c r="D121" s="340"/>
      <c r="E121" s="815">
        <v>16918</v>
      </c>
      <c r="F121" s="1015"/>
      <c r="G121" s="340" t="s">
        <v>4658</v>
      </c>
      <c r="H121" s="831"/>
      <c r="I121" s="340"/>
      <c r="J121" s="831">
        <v>350500</v>
      </c>
      <c r="K121" s="786">
        <f t="shared" si="2"/>
        <v>350500</v>
      </c>
      <c r="M121" s="783"/>
    </row>
    <row r="122" spans="1:13" ht="31.5">
      <c r="A122" s="801">
        <v>75</v>
      </c>
      <c r="B122" s="340" t="s">
        <v>4659</v>
      </c>
      <c r="C122" s="1015"/>
      <c r="D122" s="340"/>
      <c r="E122" s="815">
        <v>16909</v>
      </c>
      <c r="F122" s="1015"/>
      <c r="G122" s="340" t="s">
        <v>4660</v>
      </c>
      <c r="H122" s="831"/>
      <c r="I122" s="340"/>
      <c r="J122" s="831">
        <v>860300</v>
      </c>
      <c r="K122" s="786">
        <f t="shared" si="2"/>
        <v>860300</v>
      </c>
      <c r="M122" s="783"/>
    </row>
    <row r="123" spans="1:13" ht="47.25">
      <c r="A123" s="801">
        <v>76</v>
      </c>
      <c r="B123" s="340" t="s">
        <v>4655</v>
      </c>
      <c r="C123" s="1015"/>
      <c r="D123" s="340"/>
      <c r="E123" s="815">
        <v>16919</v>
      </c>
      <c r="F123" s="1015"/>
      <c r="G123" s="340" t="s">
        <v>4654</v>
      </c>
      <c r="H123" s="831"/>
      <c r="I123" s="340"/>
      <c r="J123" s="831">
        <v>1136500</v>
      </c>
      <c r="K123" s="786">
        <f t="shared" si="2"/>
        <v>1136500</v>
      </c>
      <c r="M123" s="783"/>
    </row>
    <row r="124" spans="1:13" ht="31.5">
      <c r="A124" s="801">
        <v>77</v>
      </c>
      <c r="B124" s="340" t="s">
        <v>4655</v>
      </c>
      <c r="C124" s="1015"/>
      <c r="D124" s="340"/>
      <c r="E124" s="815">
        <v>16920</v>
      </c>
      <c r="F124" s="1015"/>
      <c r="G124" s="340" t="s">
        <v>4660</v>
      </c>
      <c r="H124" s="831"/>
      <c r="I124" s="340"/>
      <c r="J124" s="831">
        <v>535000</v>
      </c>
      <c r="K124" s="786">
        <f t="shared" si="2"/>
        <v>535000</v>
      </c>
      <c r="M124" s="783"/>
    </row>
    <row r="125" spans="1:13" ht="31.5">
      <c r="A125" s="801">
        <v>78</v>
      </c>
      <c r="B125" s="340" t="s">
        <v>4655</v>
      </c>
      <c r="C125" s="1015"/>
      <c r="D125" s="340"/>
      <c r="E125" s="815">
        <v>16921</v>
      </c>
      <c r="F125" s="1015"/>
      <c r="G125" s="340" t="s">
        <v>4660</v>
      </c>
      <c r="H125" s="831"/>
      <c r="I125" s="340"/>
      <c r="J125" s="831">
        <v>725000</v>
      </c>
      <c r="K125" s="786">
        <f t="shared" si="2"/>
        <v>725000</v>
      </c>
      <c r="M125" s="783"/>
    </row>
    <row r="126" spans="1:13" ht="31.5">
      <c r="A126" s="801">
        <v>79</v>
      </c>
      <c r="B126" s="340" t="s">
        <v>4661</v>
      </c>
      <c r="C126" s="1015"/>
      <c r="D126" s="340"/>
      <c r="E126" s="815">
        <v>16922</v>
      </c>
      <c r="F126" s="1015"/>
      <c r="G126" s="340" t="s">
        <v>4660</v>
      </c>
      <c r="H126" s="831"/>
      <c r="I126" s="340"/>
      <c r="J126" s="831">
        <v>767700</v>
      </c>
      <c r="K126" s="786">
        <f t="shared" si="2"/>
        <v>767700</v>
      </c>
      <c r="M126" s="783"/>
    </row>
    <row r="127" spans="1:13" ht="31.5">
      <c r="A127" s="801">
        <v>80</v>
      </c>
      <c r="B127" s="340" t="s">
        <v>4661</v>
      </c>
      <c r="C127" s="1015"/>
      <c r="D127" s="340"/>
      <c r="E127" s="815">
        <v>16923</v>
      </c>
      <c r="F127" s="1015"/>
      <c r="G127" s="340" t="s">
        <v>4660</v>
      </c>
      <c r="H127" s="831"/>
      <c r="I127" s="340"/>
      <c r="J127" s="831">
        <v>781700</v>
      </c>
      <c r="K127" s="786">
        <f t="shared" si="2"/>
        <v>781700</v>
      </c>
      <c r="M127" s="783"/>
    </row>
    <row r="128" spans="1:13" ht="31.5">
      <c r="A128" s="801">
        <v>81</v>
      </c>
      <c r="B128" s="340" t="s">
        <v>4661</v>
      </c>
      <c r="C128" s="1015"/>
      <c r="D128" s="340"/>
      <c r="E128" s="815">
        <v>16924</v>
      </c>
      <c r="F128" s="1015"/>
      <c r="G128" s="340" t="s">
        <v>4660</v>
      </c>
      <c r="H128" s="831"/>
      <c r="I128" s="340"/>
      <c r="J128" s="831">
        <v>253500</v>
      </c>
      <c r="K128" s="786">
        <f t="shared" si="2"/>
        <v>253500</v>
      </c>
      <c r="M128" s="783"/>
    </row>
    <row r="129" spans="1:13" ht="31.5">
      <c r="A129" s="801">
        <v>82</v>
      </c>
      <c r="B129" s="340" t="s">
        <v>4655</v>
      </c>
      <c r="C129" s="1015"/>
      <c r="D129" s="340"/>
      <c r="E129" s="815">
        <v>16924</v>
      </c>
      <c r="F129" s="1015"/>
      <c r="G129" s="340" t="s">
        <v>4660</v>
      </c>
      <c r="H129" s="831"/>
      <c r="I129" s="340"/>
      <c r="J129" s="831">
        <v>511000</v>
      </c>
      <c r="K129" s="786">
        <f t="shared" si="2"/>
        <v>511000</v>
      </c>
      <c r="M129" s="783"/>
    </row>
    <row r="130" spans="1:13" ht="31.5">
      <c r="A130" s="801">
        <v>83</v>
      </c>
      <c r="B130" s="340" t="s">
        <v>4655</v>
      </c>
      <c r="C130" s="1015"/>
      <c r="D130" s="340"/>
      <c r="E130" s="815">
        <v>16925</v>
      </c>
      <c r="F130" s="1015"/>
      <c r="G130" s="340" t="s">
        <v>4660</v>
      </c>
      <c r="H130" s="831"/>
      <c r="I130" s="340"/>
      <c r="J130" s="831">
        <v>228000</v>
      </c>
      <c r="K130" s="786">
        <f t="shared" si="2"/>
        <v>228000</v>
      </c>
      <c r="M130" s="783"/>
    </row>
    <row r="131" spans="1:13" ht="47.25">
      <c r="A131" s="801">
        <v>84</v>
      </c>
      <c r="B131" s="340" t="s">
        <v>4662</v>
      </c>
      <c r="C131" s="1015"/>
      <c r="D131" s="340"/>
      <c r="E131" s="815">
        <v>16951</v>
      </c>
      <c r="F131" s="1015"/>
      <c r="G131" s="340" t="s">
        <v>4663</v>
      </c>
      <c r="H131" s="831"/>
      <c r="I131" s="340"/>
      <c r="J131" s="831">
        <v>2996140</v>
      </c>
      <c r="K131" s="786">
        <f t="shared" si="2"/>
        <v>2996140</v>
      </c>
      <c r="M131" s="783"/>
    </row>
    <row r="132" spans="1:13" ht="31.5">
      <c r="A132" s="801">
        <v>85</v>
      </c>
      <c r="B132" s="340" t="s">
        <v>4664</v>
      </c>
      <c r="C132" s="1015"/>
      <c r="D132" s="340"/>
      <c r="E132" s="815">
        <v>16952</v>
      </c>
      <c r="F132" s="1015"/>
      <c r="G132" s="340" t="s">
        <v>4665</v>
      </c>
      <c r="H132" s="831"/>
      <c r="I132" s="340"/>
      <c r="J132" s="831">
        <v>814985</v>
      </c>
      <c r="K132" s="786">
        <f t="shared" si="2"/>
        <v>814985</v>
      </c>
      <c r="M132" s="783"/>
    </row>
    <row r="133" spans="1:13" ht="31.5">
      <c r="A133" s="801">
        <v>86</v>
      </c>
      <c r="B133" s="340" t="s">
        <v>4666</v>
      </c>
      <c r="C133" s="1015"/>
      <c r="D133" s="340"/>
      <c r="E133" s="836" t="s">
        <v>4667</v>
      </c>
      <c r="F133" s="1015"/>
      <c r="G133" s="340" t="s">
        <v>4668</v>
      </c>
      <c r="H133" s="831"/>
      <c r="I133" s="340"/>
      <c r="J133" s="831">
        <v>123317.75999999999</v>
      </c>
      <c r="K133" s="786">
        <f t="shared" si="2"/>
        <v>123317.75999999999</v>
      </c>
      <c r="M133" s="783"/>
    </row>
    <row r="134" spans="1:13" ht="31.5">
      <c r="A134" s="801">
        <v>87</v>
      </c>
      <c r="B134" s="340" t="s">
        <v>4666</v>
      </c>
      <c r="C134" s="1015"/>
      <c r="D134" s="340"/>
      <c r="E134" s="836" t="s">
        <v>4669</v>
      </c>
      <c r="F134" s="1015"/>
      <c r="G134" s="340" t="s">
        <v>4670</v>
      </c>
      <c r="H134" s="831"/>
      <c r="I134" s="340"/>
      <c r="J134" s="831">
        <v>607096.30000000005</v>
      </c>
      <c r="K134" s="786">
        <f t="shared" si="2"/>
        <v>607096.30000000005</v>
      </c>
      <c r="M134" s="783"/>
    </row>
    <row r="135" spans="1:13" ht="47.25">
      <c r="A135" s="801">
        <v>88</v>
      </c>
      <c r="B135" s="340" t="s">
        <v>4666</v>
      </c>
      <c r="C135" s="1015"/>
      <c r="D135" s="340"/>
      <c r="E135" s="836" t="s">
        <v>4671</v>
      </c>
      <c r="F135" s="1015"/>
      <c r="G135" s="340" t="s">
        <v>4672</v>
      </c>
      <c r="H135" s="831"/>
      <c r="I135" s="340"/>
      <c r="J135" s="831">
        <v>656224.68000000005</v>
      </c>
      <c r="K135" s="786">
        <f t="shared" si="2"/>
        <v>656224.68000000005</v>
      </c>
      <c r="M135" s="783"/>
    </row>
    <row r="136" spans="1:13" ht="31.5">
      <c r="A136" s="801">
        <v>89</v>
      </c>
      <c r="B136" s="340" t="s">
        <v>4673</v>
      </c>
      <c r="C136" s="1015"/>
      <c r="D136" s="340"/>
      <c r="E136" s="836" t="s">
        <v>4674</v>
      </c>
      <c r="F136" s="1015"/>
      <c r="G136" s="340" t="s">
        <v>4675</v>
      </c>
      <c r="H136" s="831"/>
      <c r="I136" s="340"/>
      <c r="J136" s="831">
        <v>128989.22</v>
      </c>
      <c r="K136" s="786">
        <f t="shared" si="2"/>
        <v>128989.22</v>
      </c>
      <c r="M136" s="783"/>
    </row>
    <row r="137" spans="1:13" ht="47.25">
      <c r="A137" s="801">
        <v>90</v>
      </c>
      <c r="B137" s="340" t="s">
        <v>4676</v>
      </c>
      <c r="C137" s="1015"/>
      <c r="D137" s="340"/>
      <c r="E137" s="836" t="s">
        <v>4677</v>
      </c>
      <c r="F137" s="1015"/>
      <c r="G137" s="340" t="s">
        <v>4678</v>
      </c>
      <c r="H137" s="831"/>
      <c r="I137" s="340"/>
      <c r="J137" s="831">
        <v>457448.8</v>
      </c>
      <c r="K137" s="786">
        <f t="shared" si="2"/>
        <v>457448.8</v>
      </c>
      <c r="M137" s="783"/>
    </row>
    <row r="138" spans="1:13" ht="47.25">
      <c r="A138" s="801">
        <v>91</v>
      </c>
      <c r="B138" s="340" t="s">
        <v>4679</v>
      </c>
      <c r="C138" s="1015"/>
      <c r="D138" s="340"/>
      <c r="E138" s="815">
        <v>69471</v>
      </c>
      <c r="F138" s="1015"/>
      <c r="G138" s="340" t="s">
        <v>4680</v>
      </c>
      <c r="H138" s="831"/>
      <c r="I138" s="340"/>
      <c r="J138" s="831">
        <v>368880</v>
      </c>
      <c r="K138" s="786">
        <f t="shared" si="2"/>
        <v>368880</v>
      </c>
      <c r="M138" s="783"/>
    </row>
    <row r="139" spans="1:13" ht="47.25">
      <c r="A139" s="801">
        <v>92</v>
      </c>
      <c r="B139" s="340" t="s">
        <v>4666</v>
      </c>
      <c r="C139" s="1015"/>
      <c r="D139" s="340"/>
      <c r="E139" s="836" t="s">
        <v>4681</v>
      </c>
      <c r="F139" s="1015"/>
      <c r="G139" s="340" t="s">
        <v>4682</v>
      </c>
      <c r="H139" s="831"/>
      <c r="I139" s="340"/>
      <c r="J139" s="831">
        <v>685551.12</v>
      </c>
      <c r="K139" s="786">
        <f t="shared" si="2"/>
        <v>685551.12</v>
      </c>
      <c r="M139" s="783"/>
    </row>
    <row r="140" spans="1:13" ht="47.25">
      <c r="A140" s="801">
        <v>93</v>
      </c>
      <c r="B140" s="340" t="s">
        <v>4683</v>
      </c>
      <c r="C140" s="1015"/>
      <c r="D140" s="340"/>
      <c r="E140" s="815">
        <v>69467</v>
      </c>
      <c r="F140" s="1015"/>
      <c r="G140" s="340" t="s">
        <v>4684</v>
      </c>
      <c r="H140" s="831"/>
      <c r="I140" s="340"/>
      <c r="J140" s="831">
        <v>131424</v>
      </c>
      <c r="K140" s="786">
        <f t="shared" si="2"/>
        <v>131424</v>
      </c>
      <c r="M140" s="783"/>
    </row>
    <row r="141" spans="1:13" ht="47.25">
      <c r="A141" s="801">
        <v>94</v>
      </c>
      <c r="B141" s="340" t="s">
        <v>4685</v>
      </c>
      <c r="C141" s="1015"/>
      <c r="D141" s="340"/>
      <c r="E141" s="815">
        <v>69470</v>
      </c>
      <c r="F141" s="1015"/>
      <c r="G141" s="340" t="s">
        <v>4686</v>
      </c>
      <c r="H141" s="831"/>
      <c r="I141" s="340"/>
      <c r="J141" s="831">
        <v>584640</v>
      </c>
      <c r="K141" s="786">
        <f t="shared" si="2"/>
        <v>584640</v>
      </c>
      <c r="M141" s="783"/>
    </row>
    <row r="142" spans="1:13" ht="47.25">
      <c r="A142" s="801">
        <v>95</v>
      </c>
      <c r="B142" s="340" t="s">
        <v>4666</v>
      </c>
      <c r="C142" s="1015"/>
      <c r="D142" s="340"/>
      <c r="E142" s="836" t="s">
        <v>4687</v>
      </c>
      <c r="F142" s="1015"/>
      <c r="G142" s="340" t="s">
        <v>4688</v>
      </c>
      <c r="H142" s="831"/>
      <c r="I142" s="340"/>
      <c r="J142" s="831">
        <v>1000012.8</v>
      </c>
      <c r="K142" s="786">
        <f t="shared" si="2"/>
        <v>1000012.8</v>
      </c>
      <c r="M142" s="783"/>
    </row>
    <row r="143" spans="1:13" ht="31.5">
      <c r="A143" s="801">
        <v>96</v>
      </c>
      <c r="B143" s="340" t="s">
        <v>4666</v>
      </c>
      <c r="C143" s="1015"/>
      <c r="D143" s="340"/>
      <c r="E143" s="836" t="s">
        <v>4689</v>
      </c>
      <c r="F143" s="1015"/>
      <c r="G143" s="340" t="s">
        <v>4690</v>
      </c>
      <c r="H143" s="831"/>
      <c r="I143" s="340"/>
      <c r="J143" s="831">
        <v>1294973</v>
      </c>
      <c r="K143" s="786">
        <f t="shared" si="2"/>
        <v>1294973</v>
      </c>
      <c r="M143" s="783"/>
    </row>
    <row r="144" spans="1:13" ht="31.5">
      <c r="A144" s="801">
        <v>97</v>
      </c>
      <c r="B144" s="340" t="s">
        <v>4666</v>
      </c>
      <c r="C144" s="1015"/>
      <c r="D144" s="340"/>
      <c r="E144" s="836" t="s">
        <v>4691</v>
      </c>
      <c r="F144" s="1015"/>
      <c r="G144" s="340" t="s">
        <v>4692</v>
      </c>
      <c r="H144" s="831"/>
      <c r="I144" s="340"/>
      <c r="J144" s="831">
        <v>688250.1</v>
      </c>
      <c r="K144" s="786">
        <f t="shared" si="2"/>
        <v>688250.1</v>
      </c>
      <c r="M144" s="783"/>
    </row>
    <row r="145" spans="1:13" ht="31.5">
      <c r="A145" s="801">
        <v>98</v>
      </c>
      <c r="B145" s="340" t="s">
        <v>4666</v>
      </c>
      <c r="C145" s="1015"/>
      <c r="D145" s="340"/>
      <c r="E145" s="836" t="s">
        <v>4693</v>
      </c>
      <c r="F145" s="1015"/>
      <c r="G145" s="340" t="s">
        <v>4694</v>
      </c>
      <c r="H145" s="831"/>
      <c r="I145" s="340"/>
      <c r="J145" s="831">
        <v>241159.51</v>
      </c>
      <c r="K145" s="786">
        <f t="shared" si="2"/>
        <v>241159.51</v>
      </c>
    </row>
    <row r="146" spans="1:13" ht="47.25">
      <c r="A146" s="801">
        <v>99</v>
      </c>
      <c r="B146" s="340" t="s">
        <v>4695</v>
      </c>
      <c r="C146" s="1015"/>
      <c r="D146" s="340"/>
      <c r="E146" s="836" t="s">
        <v>4696</v>
      </c>
      <c r="F146" s="1015"/>
      <c r="G146" s="340" t="s">
        <v>4697</v>
      </c>
      <c r="H146" s="831"/>
      <c r="I146" s="340"/>
      <c r="J146" s="831">
        <v>395802.58</v>
      </c>
      <c r="K146" s="786">
        <f t="shared" si="2"/>
        <v>395802.58</v>
      </c>
    </row>
    <row r="147" spans="1:13" ht="47.25">
      <c r="A147" s="801">
        <v>100</v>
      </c>
      <c r="B147" s="340" t="s">
        <v>4695</v>
      </c>
      <c r="C147" s="1015"/>
      <c r="D147" s="340"/>
      <c r="E147" s="836" t="s">
        <v>4698</v>
      </c>
      <c r="F147" s="1015"/>
      <c r="G147" s="340" t="s">
        <v>4699</v>
      </c>
      <c r="H147" s="831"/>
      <c r="I147" s="340"/>
      <c r="J147" s="831">
        <v>253455.25</v>
      </c>
      <c r="K147" s="786">
        <f t="shared" si="2"/>
        <v>253455.25</v>
      </c>
    </row>
    <row r="148" spans="1:13" ht="47.25">
      <c r="A148" s="801">
        <v>101</v>
      </c>
      <c r="B148" s="340" t="s">
        <v>4695</v>
      </c>
      <c r="C148" s="1015"/>
      <c r="D148" s="340"/>
      <c r="E148" s="836" t="s">
        <v>4700</v>
      </c>
      <c r="F148" s="1015"/>
      <c r="G148" s="340" t="s">
        <v>4701</v>
      </c>
      <c r="H148" s="831"/>
      <c r="I148" s="340"/>
      <c r="J148" s="831">
        <v>31552</v>
      </c>
      <c r="K148" s="786">
        <f t="shared" si="2"/>
        <v>31552</v>
      </c>
    </row>
    <row r="149" spans="1:13" ht="47.25">
      <c r="A149" s="801">
        <v>102</v>
      </c>
      <c r="B149" s="340" t="s">
        <v>4695</v>
      </c>
      <c r="C149" s="1015"/>
      <c r="D149" s="340"/>
      <c r="E149" s="836" t="s">
        <v>4702</v>
      </c>
      <c r="F149" s="1015"/>
      <c r="G149" s="340" t="s">
        <v>4703</v>
      </c>
      <c r="H149" s="831"/>
      <c r="I149" s="340"/>
      <c r="J149" s="831">
        <v>162400</v>
      </c>
      <c r="K149" s="786">
        <f t="shared" si="2"/>
        <v>162400</v>
      </c>
    </row>
    <row r="150" spans="1:13" ht="47.25">
      <c r="A150" s="801">
        <v>103</v>
      </c>
      <c r="B150" s="340" t="s">
        <v>4695</v>
      </c>
      <c r="C150" s="1015"/>
      <c r="D150" s="340"/>
      <c r="E150" s="836" t="s">
        <v>4704</v>
      </c>
      <c r="F150" s="1015"/>
      <c r="G150" s="340" t="s">
        <v>4705</v>
      </c>
      <c r="H150" s="831"/>
      <c r="I150" s="340"/>
      <c r="J150" s="831">
        <v>1319897.1000000001</v>
      </c>
      <c r="K150" s="786">
        <f t="shared" si="2"/>
        <v>1319897.1000000001</v>
      </c>
    </row>
    <row r="151" spans="1:13" ht="47.25">
      <c r="A151" s="801">
        <v>104</v>
      </c>
      <c r="B151" s="340" t="s">
        <v>4695</v>
      </c>
      <c r="C151" s="1015"/>
      <c r="D151" s="340"/>
      <c r="E151" s="836" t="s">
        <v>4706</v>
      </c>
      <c r="F151" s="1015"/>
      <c r="G151" s="340" t="s">
        <v>4707</v>
      </c>
      <c r="H151" s="831"/>
      <c r="I151" s="340"/>
      <c r="J151" s="831">
        <v>42688</v>
      </c>
      <c r="K151" s="786">
        <f t="shared" si="2"/>
        <v>42688</v>
      </c>
    </row>
    <row r="152" spans="1:13" ht="47.25">
      <c r="A152" s="801">
        <v>105</v>
      </c>
      <c r="B152" s="340" t="s">
        <v>4666</v>
      </c>
      <c r="C152" s="1015"/>
      <c r="D152" s="340"/>
      <c r="E152" s="836" t="s">
        <v>4708</v>
      </c>
      <c r="F152" s="1015"/>
      <c r="G152" s="340" t="s">
        <v>4709</v>
      </c>
      <c r="H152" s="831"/>
      <c r="I152" s="340"/>
      <c r="J152" s="831">
        <v>1200000</v>
      </c>
      <c r="K152" s="786">
        <f t="shared" si="2"/>
        <v>1200000</v>
      </c>
    </row>
    <row r="153" spans="1:13" ht="47.25">
      <c r="A153" s="801">
        <v>106</v>
      </c>
      <c r="B153" s="340" t="s">
        <v>4666</v>
      </c>
      <c r="C153" s="1015"/>
      <c r="D153" s="340"/>
      <c r="E153" s="836" t="s">
        <v>4710</v>
      </c>
      <c r="F153" s="1015"/>
      <c r="G153" s="340" t="s">
        <v>4711</v>
      </c>
      <c r="H153" s="831"/>
      <c r="I153" s="340"/>
      <c r="J153" s="831">
        <v>1268356.3</v>
      </c>
      <c r="K153" s="786">
        <f t="shared" si="2"/>
        <v>1268356.3</v>
      </c>
    </row>
    <row r="154" spans="1:13" ht="47.25">
      <c r="A154" s="801">
        <v>107</v>
      </c>
      <c r="B154" s="340" t="s">
        <v>4679</v>
      </c>
      <c r="C154" s="1015"/>
      <c r="D154" s="340"/>
      <c r="E154" s="836">
        <v>73877</v>
      </c>
      <c r="F154" s="1015"/>
      <c r="G154" s="340" t="s">
        <v>4712</v>
      </c>
      <c r="H154" s="831"/>
      <c r="I154" s="340"/>
      <c r="J154" s="831">
        <v>251680</v>
      </c>
      <c r="K154" s="786">
        <f t="shared" si="2"/>
        <v>251680</v>
      </c>
    </row>
    <row r="155" spans="1:13" ht="31.5">
      <c r="A155" s="801">
        <v>108</v>
      </c>
      <c r="B155" s="340" t="s">
        <v>4685</v>
      </c>
      <c r="C155" s="1015"/>
      <c r="D155" s="340"/>
      <c r="E155" s="836">
        <v>69472</v>
      </c>
      <c r="F155" s="1015"/>
      <c r="G155" s="340" t="s">
        <v>4713</v>
      </c>
      <c r="H155" s="831"/>
      <c r="I155" s="340"/>
      <c r="J155" s="831">
        <v>471540</v>
      </c>
      <c r="K155" s="786">
        <f t="shared" si="2"/>
        <v>471540</v>
      </c>
    </row>
    <row r="156" spans="1:13" ht="47.25">
      <c r="A156" s="801">
        <v>109</v>
      </c>
      <c r="B156" s="340" t="s">
        <v>4661</v>
      </c>
      <c r="C156" s="1015"/>
      <c r="D156" s="340"/>
      <c r="E156" s="836">
        <v>16927</v>
      </c>
      <c r="F156" s="1015"/>
      <c r="G156" s="340" t="s">
        <v>4714</v>
      </c>
      <c r="H156" s="831"/>
      <c r="I156" s="340"/>
      <c r="J156" s="831">
        <v>790300</v>
      </c>
      <c r="K156" s="786">
        <f t="shared" si="2"/>
        <v>790300</v>
      </c>
    </row>
    <row r="157" spans="1:13" ht="47.25">
      <c r="A157" s="801">
        <v>110</v>
      </c>
      <c r="B157" s="340" t="s">
        <v>4715</v>
      </c>
      <c r="C157" s="1015"/>
      <c r="D157" s="340"/>
      <c r="E157" s="836">
        <v>3905</v>
      </c>
      <c r="F157" s="1015"/>
      <c r="G157" s="340" t="s">
        <v>4716</v>
      </c>
      <c r="H157" s="831"/>
      <c r="I157" s="340"/>
      <c r="J157" s="831">
        <v>2990664.28</v>
      </c>
      <c r="K157" s="786">
        <f t="shared" si="2"/>
        <v>2990664.28</v>
      </c>
    </row>
    <row r="158" spans="1:13" ht="47.25">
      <c r="A158" s="801">
        <v>111</v>
      </c>
      <c r="B158" s="340" t="s">
        <v>4717</v>
      </c>
      <c r="C158" s="1015"/>
      <c r="D158" s="340"/>
      <c r="E158" s="836"/>
      <c r="F158" s="1015"/>
      <c r="G158" s="839" t="s">
        <v>4718</v>
      </c>
      <c r="H158" s="831"/>
      <c r="I158" s="340"/>
      <c r="J158" s="832">
        <v>3610571.52</v>
      </c>
      <c r="K158" s="786">
        <f t="shared" si="2"/>
        <v>3610571.52</v>
      </c>
    </row>
    <row r="159" spans="1:13" ht="47.25">
      <c r="A159" s="801">
        <v>112</v>
      </c>
      <c r="B159" s="335" t="s">
        <v>2216</v>
      </c>
      <c r="C159" s="1015"/>
      <c r="D159" s="340"/>
      <c r="E159" s="340"/>
      <c r="F159" s="1015"/>
      <c r="G159" s="339" t="s">
        <v>2217</v>
      </c>
      <c r="H159" s="786">
        <v>1435500</v>
      </c>
      <c r="I159" s="340"/>
      <c r="J159" s="340"/>
      <c r="K159" s="786">
        <f t="shared" si="2"/>
        <v>1435500</v>
      </c>
    </row>
    <row r="160" spans="1:13" s="826" customFormat="1" ht="94.5">
      <c r="A160" s="801">
        <v>113</v>
      </c>
      <c r="B160" s="840" t="s">
        <v>2225</v>
      </c>
      <c r="C160" s="1017"/>
      <c r="D160" s="819"/>
      <c r="E160" s="819"/>
      <c r="F160" s="1017"/>
      <c r="G160" s="841" t="s">
        <v>4719</v>
      </c>
      <c r="H160" s="820"/>
      <c r="I160" s="819"/>
      <c r="J160" s="838">
        <v>334221</v>
      </c>
      <c r="K160" s="820">
        <v>334221</v>
      </c>
      <c r="M160" s="825"/>
    </row>
    <row r="161" spans="1:13" ht="31.5">
      <c r="A161" s="801">
        <v>114</v>
      </c>
      <c r="B161" s="335" t="s">
        <v>2365</v>
      </c>
      <c r="C161" s="1015"/>
      <c r="D161" s="340"/>
      <c r="E161" s="340"/>
      <c r="F161" s="1015"/>
      <c r="G161" s="340" t="s">
        <v>4720</v>
      </c>
      <c r="H161" s="786">
        <v>11399967.699999999</v>
      </c>
      <c r="I161" s="831">
        <v>3307487.9</v>
      </c>
      <c r="J161" s="340"/>
      <c r="K161" s="786">
        <f t="shared" si="2"/>
        <v>8092479.7999999989</v>
      </c>
    </row>
    <row r="162" spans="1:13" ht="31.5">
      <c r="A162" s="801">
        <v>115</v>
      </c>
      <c r="B162" s="335" t="s">
        <v>4721</v>
      </c>
      <c r="C162" s="1015"/>
      <c r="D162" s="340"/>
      <c r="E162" s="340"/>
      <c r="F162" s="1015"/>
      <c r="G162" s="340" t="s">
        <v>4722</v>
      </c>
      <c r="H162" s="786"/>
      <c r="I162" s="831"/>
      <c r="J162" s="831">
        <v>7277500</v>
      </c>
      <c r="K162" s="786">
        <f t="shared" si="2"/>
        <v>7277500</v>
      </c>
    </row>
    <row r="163" spans="1:13" ht="31.5">
      <c r="A163" s="801">
        <v>116</v>
      </c>
      <c r="B163" s="335" t="s">
        <v>4723</v>
      </c>
      <c r="C163" s="1015"/>
      <c r="D163" s="340"/>
      <c r="E163" s="340"/>
      <c r="F163" s="1015"/>
      <c r="G163" s="340" t="s">
        <v>4724</v>
      </c>
      <c r="H163" s="786"/>
      <c r="I163" s="831"/>
      <c r="J163" s="785">
        <v>1026000</v>
      </c>
      <c r="K163" s="786">
        <f t="shared" si="2"/>
        <v>1026000</v>
      </c>
    </row>
    <row r="164" spans="1:13">
      <c r="A164" s="340"/>
      <c r="B164" s="842" t="s">
        <v>330</v>
      </c>
      <c r="C164" s="1012"/>
      <c r="D164" s="801"/>
      <c r="E164" s="801"/>
      <c r="F164" s="1012"/>
      <c r="G164" s="801"/>
      <c r="H164" s="843">
        <f>SUM(H48:H161)</f>
        <v>29891337.849999998</v>
      </c>
      <c r="I164" s="843">
        <f>SUM(I48:I161)</f>
        <v>5101119.05</v>
      </c>
      <c r="J164" s="827">
        <f>SUM(J48:J163)</f>
        <v>124568473.68999998</v>
      </c>
      <c r="K164" s="844">
        <f>SUM(K48:K163)</f>
        <v>149358692.49000001</v>
      </c>
      <c r="L164" s="845"/>
      <c r="M164" s="783"/>
    </row>
    <row r="165" spans="1:13">
      <c r="A165" s="795"/>
      <c r="B165" s="795" t="s">
        <v>334</v>
      </c>
      <c r="C165" s="795"/>
      <c r="D165" s="795"/>
      <c r="E165" s="795"/>
      <c r="F165" s="795"/>
      <c r="G165" s="795"/>
      <c r="H165" s="844">
        <f>H46+H164</f>
        <v>39408940.849999994</v>
      </c>
      <c r="I165" s="844">
        <f>I46+I164</f>
        <v>12374727.050000001</v>
      </c>
      <c r="J165" s="844">
        <f>J46+J164</f>
        <v>227817978.70999998</v>
      </c>
      <c r="K165" s="844">
        <f>H165-I165+J165</f>
        <v>254852192.50999996</v>
      </c>
      <c r="M165" s="783"/>
    </row>
    <row r="166" spans="1:13">
      <c r="C166" s="783"/>
      <c r="M166" s="783"/>
    </row>
    <row r="167" spans="1:13">
      <c r="C167" s="783"/>
      <c r="M167" s="783"/>
    </row>
    <row r="168" spans="1:13">
      <c r="C168" s="783"/>
      <c r="D168" s="1105" t="s">
        <v>4800</v>
      </c>
      <c r="E168" s="1143"/>
      <c r="F168" s="1143"/>
      <c r="G168" s="1143"/>
      <c r="H168" s="1143"/>
      <c r="I168" s="1143"/>
      <c r="M168" s="783"/>
    </row>
    <row r="169" spans="1:13" ht="16.5" thickBot="1">
      <c r="C169" s="783"/>
      <c r="D169" s="88"/>
      <c r="E169" s="1143"/>
      <c r="F169" s="1143"/>
      <c r="G169" s="1143"/>
      <c r="H169" s="1143"/>
      <c r="I169" s="1143"/>
      <c r="K169" s="845"/>
      <c r="M169" s="783"/>
    </row>
    <row r="170" spans="1:13" ht="16.5" thickBot="1">
      <c r="D170" s="1428" t="s">
        <v>336</v>
      </c>
      <c r="E170" s="1430" t="s">
        <v>337</v>
      </c>
      <c r="F170" s="1431"/>
      <c r="G170" s="1431"/>
      <c r="H170" s="1432"/>
      <c r="I170" s="1433" t="s">
        <v>338</v>
      </c>
      <c r="K170" s="845"/>
    </row>
    <row r="171" spans="1:13" ht="16.5" thickBot="1">
      <c r="D171" s="1429"/>
      <c r="E171" s="1144" t="s">
        <v>339</v>
      </c>
      <c r="F171" s="1144" t="s">
        <v>340</v>
      </c>
      <c r="G171" s="1144" t="s">
        <v>341</v>
      </c>
      <c r="H171" s="1144" t="s">
        <v>342</v>
      </c>
      <c r="I171" s="1434"/>
    </row>
    <row r="172" spans="1:13" ht="32.25" thickBot="1">
      <c r="D172" s="1145" t="s">
        <v>343</v>
      </c>
      <c r="E172" s="1146">
        <v>121508220.31999999</v>
      </c>
      <c r="F172" s="1146">
        <v>1229500</v>
      </c>
      <c r="G172" s="1144">
        <f t="shared" ref="G172" si="3">SUM(G173:G175)</f>
        <v>0</v>
      </c>
      <c r="H172" s="1144">
        <f>14985739+11635233.17</f>
        <v>26620972.170000002</v>
      </c>
      <c r="I172" s="1144">
        <f>SUM(E172:H172)</f>
        <v>149358692.49000001</v>
      </c>
    </row>
    <row r="173" spans="1:13" ht="63.75" thickBot="1">
      <c r="D173" s="1147" t="s">
        <v>344</v>
      </c>
      <c r="E173" s="828">
        <v>103556700.02</v>
      </c>
      <c r="F173" s="1146">
        <v>0</v>
      </c>
      <c r="G173" s="1146"/>
      <c r="H173" s="1146"/>
      <c r="I173" s="1144">
        <f t="shared" ref="I173:I177" si="4">SUM(E173:H173)</f>
        <v>103556700.02</v>
      </c>
    </row>
    <row r="174" spans="1:13" ht="79.5" thickBot="1">
      <c r="D174" s="1147" t="s">
        <v>345</v>
      </c>
      <c r="E174" s="1146"/>
      <c r="F174" s="1146"/>
      <c r="G174" s="1146"/>
      <c r="H174" s="1146"/>
      <c r="I174" s="1144">
        <f t="shared" si="4"/>
        <v>0</v>
      </c>
    </row>
    <row r="175" spans="1:13" ht="48" thickBot="1">
      <c r="D175" s="1147" t="s">
        <v>346</v>
      </c>
      <c r="E175" s="1146">
        <v>1936800</v>
      </c>
      <c r="F175" s="1146"/>
      <c r="G175" s="1146"/>
      <c r="H175" s="1146"/>
      <c r="I175" s="1144">
        <f t="shared" si="4"/>
        <v>1936800</v>
      </c>
      <c r="K175" s="845"/>
    </row>
    <row r="176" spans="1:13" ht="32.25" thickBot="1">
      <c r="D176" s="1145" t="s">
        <v>347</v>
      </c>
      <c r="E176" s="1146">
        <f>SUM(E173:E175)</f>
        <v>105493500.02</v>
      </c>
      <c r="F176" s="1146">
        <f t="shared" ref="F176:H176" si="5">SUM(F173:F175)</f>
        <v>0</v>
      </c>
      <c r="G176" s="1146">
        <f t="shared" si="5"/>
        <v>0</v>
      </c>
      <c r="H176" s="1146">
        <f t="shared" si="5"/>
        <v>0</v>
      </c>
      <c r="I176" s="1144">
        <f t="shared" si="4"/>
        <v>105493500.02</v>
      </c>
    </row>
    <row r="177" spans="4:11" ht="32.25" thickBot="1">
      <c r="D177" s="1145" t="s">
        <v>348</v>
      </c>
      <c r="E177" s="1144">
        <f>E176+E172</f>
        <v>227001720.33999997</v>
      </c>
      <c r="F177" s="1144">
        <f t="shared" ref="F177:H177" si="6">F176+F172</f>
        <v>1229500</v>
      </c>
      <c r="G177" s="1144">
        <f t="shared" si="6"/>
        <v>0</v>
      </c>
      <c r="H177" s="1144">
        <f t="shared" si="6"/>
        <v>26620972.170000002</v>
      </c>
      <c r="I177" s="1144">
        <f t="shared" si="4"/>
        <v>254852192.50999999</v>
      </c>
    </row>
    <row r="178" spans="4:11" ht="16.5" thickBot="1">
      <c r="D178" s="1145" t="s">
        <v>349</v>
      </c>
      <c r="E178" s="1148" t="s">
        <v>4801</v>
      </c>
      <c r="F178" s="1148" t="s">
        <v>4801</v>
      </c>
      <c r="G178" s="1148" t="s">
        <v>4801</v>
      </c>
      <c r="H178" s="1148" t="s">
        <v>4801</v>
      </c>
      <c r="I178" s="1148">
        <v>1</v>
      </c>
    </row>
    <row r="179" spans="4:11">
      <c r="D179" s="1149"/>
      <c r="E179" s="1149"/>
      <c r="F179" s="1149"/>
      <c r="G179" s="1149"/>
      <c r="H179" s="1149"/>
      <c r="I179" s="1149"/>
      <c r="K179" s="845">
        <f>I177-K165</f>
        <v>0</v>
      </c>
    </row>
    <row r="180" spans="4:11">
      <c r="D180" s="1126" t="s">
        <v>4811</v>
      </c>
      <c r="E180" s="1126"/>
      <c r="F180" s="1126"/>
      <c r="G180" s="1127" t="s">
        <v>186</v>
      </c>
      <c r="H180" s="1127"/>
      <c r="I180"/>
    </row>
    <row r="181" spans="4:11">
      <c r="D181" s="1128" t="s">
        <v>4812</v>
      </c>
      <c r="E181" s="1129"/>
      <c r="F181" s="1129"/>
      <c r="G181" s="1129"/>
      <c r="H181" s="1130"/>
      <c r="I181"/>
    </row>
    <row r="182" spans="4:11">
      <c r="D182" s="1129"/>
      <c r="E182" s="1129"/>
      <c r="F182" s="1129"/>
      <c r="G182" s="1129"/>
      <c r="H182" s="1130"/>
      <c r="I182"/>
    </row>
    <row r="183" spans="4:11">
      <c r="D183" s="1126" t="s">
        <v>4798</v>
      </c>
      <c r="E183" s="1126"/>
      <c r="F183" s="1126"/>
      <c r="G183" s="1129"/>
      <c r="H183" s="1130"/>
      <c r="I183"/>
    </row>
    <row r="184" spans="4:11">
      <c r="D184" s="1130"/>
      <c r="E184" s="1130"/>
      <c r="F184" s="1130"/>
      <c r="G184" s="1130"/>
      <c r="H184" s="1130"/>
      <c r="I184"/>
    </row>
    <row r="185" spans="4:11">
      <c r="D185" s="1130"/>
      <c r="E185" s="1130"/>
      <c r="F185" s="1130"/>
      <c r="G185" s="1130"/>
      <c r="H185" s="1130"/>
      <c r="I185"/>
    </row>
    <row r="186" spans="4:11">
      <c r="D186" s="1127" t="s">
        <v>4813</v>
      </c>
      <c r="E186" s="1127"/>
      <c r="F186" s="1127"/>
      <c r="G186" s="1127" t="s">
        <v>186</v>
      </c>
      <c r="H186" s="1127"/>
      <c r="I186"/>
    </row>
    <row r="187" spans="4:11">
      <c r="D187" s="1128" t="s">
        <v>4814</v>
      </c>
      <c r="E187" s="1130"/>
      <c r="F187" s="1130"/>
      <c r="G187" s="1130"/>
      <c r="H187" s="1130"/>
      <c r="I187"/>
    </row>
  </sheetData>
  <mergeCells count="10">
    <mergeCell ref="D170:D171"/>
    <mergeCell ref="E170:H170"/>
    <mergeCell ref="I170:I171"/>
    <mergeCell ref="G9:G10"/>
    <mergeCell ref="A9:A10"/>
    <mergeCell ref="B9:B10"/>
    <mergeCell ref="C9:C10"/>
    <mergeCell ref="D9:D10"/>
    <mergeCell ref="E9:E10"/>
    <mergeCell ref="F9:F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L146"/>
  <sheetViews>
    <sheetView topLeftCell="E139" workbookViewId="0">
      <selection activeCell="M145" sqref="M145"/>
    </sheetView>
  </sheetViews>
  <sheetFormatPr defaultColWidth="8.7109375" defaultRowHeight="12"/>
  <cols>
    <col min="1" max="1" width="5.85546875" style="868" customWidth="1"/>
    <col min="2" max="2" width="5.140625" style="868" customWidth="1"/>
    <col min="3" max="3" width="29.42578125" style="868" customWidth="1"/>
    <col min="4" max="4" width="17.7109375" style="1192" customWidth="1"/>
    <col min="5" max="5" width="17.7109375" style="868" customWidth="1"/>
    <col min="6" max="6" width="12.28515625" style="868" bestFit="1" customWidth="1"/>
    <col min="7" max="7" width="18.5703125" style="868" bestFit="1" customWidth="1"/>
    <col min="8" max="8" width="15.85546875" style="870" bestFit="1" customWidth="1"/>
    <col min="9" max="9" width="21.5703125" style="868" customWidth="1"/>
    <col min="10" max="11" width="20.42578125" style="868" customWidth="1"/>
    <col min="12" max="12" width="25.42578125" style="868" customWidth="1"/>
    <col min="13" max="13" width="20" style="868" customWidth="1"/>
    <col min="14" max="16" width="8.7109375" style="868"/>
    <col min="17" max="17" width="47.140625" style="868" customWidth="1"/>
    <col min="18" max="16384" width="8.7109375" style="868"/>
  </cols>
  <sheetData>
    <row r="1" spans="2:12" ht="36">
      <c r="B1" s="1440" t="s">
        <v>0</v>
      </c>
      <c r="C1" s="1440" t="s">
        <v>312</v>
      </c>
      <c r="D1" s="1440" t="s">
        <v>313</v>
      </c>
      <c r="E1" s="1440" t="s">
        <v>314</v>
      </c>
      <c r="F1" s="1440" t="s">
        <v>315</v>
      </c>
      <c r="G1" s="1440" t="s">
        <v>316</v>
      </c>
      <c r="H1" s="1440" t="s">
        <v>2</v>
      </c>
      <c r="I1" s="1190" t="s">
        <v>317</v>
      </c>
      <c r="J1" s="1190" t="s">
        <v>318</v>
      </c>
      <c r="K1" s="1190" t="s">
        <v>319</v>
      </c>
      <c r="L1" s="1190" t="s">
        <v>187</v>
      </c>
    </row>
    <row r="2" spans="2:12">
      <c r="B2" s="1441"/>
      <c r="C2" s="1441"/>
      <c r="D2" s="1441"/>
      <c r="E2" s="1441"/>
      <c r="F2" s="1441"/>
      <c r="G2" s="1441"/>
      <c r="H2" s="1441"/>
      <c r="I2" s="1190" t="s">
        <v>3</v>
      </c>
      <c r="J2" s="1190" t="s">
        <v>4</v>
      </c>
      <c r="K2" s="1190" t="s">
        <v>320</v>
      </c>
      <c r="L2" s="1190" t="s">
        <v>321</v>
      </c>
    </row>
    <row r="3" spans="2:12" s="1192" customFormat="1">
      <c r="B3" s="1191" t="s">
        <v>322</v>
      </c>
      <c r="C3" s="1191" t="s">
        <v>323</v>
      </c>
      <c r="D3" s="1191"/>
      <c r="E3" s="1191"/>
      <c r="F3" s="1191"/>
      <c r="G3" s="1191"/>
      <c r="H3" s="1222"/>
      <c r="I3" s="1191"/>
      <c r="J3" s="1191"/>
      <c r="K3" s="1191"/>
      <c r="L3" s="1191"/>
    </row>
    <row r="4" spans="2:12" s="1198" customFormat="1" ht="144">
      <c r="B4" s="1193">
        <v>1</v>
      </c>
      <c r="C4" s="1194" t="s">
        <v>2734</v>
      </c>
      <c r="D4" s="1193" t="s">
        <v>370</v>
      </c>
      <c r="E4" s="1193" t="s">
        <v>2735</v>
      </c>
      <c r="F4" s="1194">
        <v>1397</v>
      </c>
      <c r="G4" s="1193" t="s">
        <v>2736</v>
      </c>
      <c r="H4" s="1223" t="s">
        <v>2737</v>
      </c>
      <c r="I4" s="1195">
        <v>89500</v>
      </c>
      <c r="J4" s="1196">
        <v>89500</v>
      </c>
      <c r="K4" s="1197">
        <v>0</v>
      </c>
      <c r="L4" s="1197">
        <f>I4-J4+K4</f>
        <v>0</v>
      </c>
    </row>
    <row r="5" spans="2:12" s="1198" customFormat="1" ht="132">
      <c r="B5" s="1193">
        <v>2</v>
      </c>
      <c r="C5" s="1194" t="s">
        <v>2294</v>
      </c>
      <c r="D5" s="1193" t="s">
        <v>370</v>
      </c>
      <c r="E5" s="1193" t="s">
        <v>2738</v>
      </c>
      <c r="F5" s="1194"/>
      <c r="G5" s="1193"/>
      <c r="H5" s="1223" t="s">
        <v>2739</v>
      </c>
      <c r="I5" s="1195">
        <v>852000</v>
      </c>
      <c r="J5" s="1196">
        <v>0</v>
      </c>
      <c r="K5" s="1197">
        <v>0</v>
      </c>
      <c r="L5" s="1197">
        <f t="shared" ref="L5:L52" si="0">I5-J5+K5</f>
        <v>852000</v>
      </c>
    </row>
    <row r="6" spans="2:12" s="1198" customFormat="1" ht="120">
      <c r="B6" s="1193">
        <v>3</v>
      </c>
      <c r="C6" s="1194" t="s">
        <v>2295</v>
      </c>
      <c r="D6" s="1193" t="s">
        <v>370</v>
      </c>
      <c r="E6" s="1193" t="s">
        <v>2740</v>
      </c>
      <c r="F6" s="1193" t="s">
        <v>2741</v>
      </c>
      <c r="G6" s="1193" t="s">
        <v>2741</v>
      </c>
      <c r="H6" s="1223" t="s">
        <v>2296</v>
      </c>
      <c r="I6" s="1195">
        <v>42000</v>
      </c>
      <c r="J6" s="1196">
        <v>0</v>
      </c>
      <c r="K6" s="1197">
        <v>0</v>
      </c>
      <c r="L6" s="1197">
        <f t="shared" si="0"/>
        <v>42000</v>
      </c>
    </row>
    <row r="7" spans="2:12" s="1198" customFormat="1" ht="120">
      <c r="B7" s="1193">
        <v>4</v>
      </c>
      <c r="C7" s="1194" t="s">
        <v>324</v>
      </c>
      <c r="D7" s="1193" t="s">
        <v>370</v>
      </c>
      <c r="E7" s="1193" t="s">
        <v>2740</v>
      </c>
      <c r="F7" s="1193" t="s">
        <v>2741</v>
      </c>
      <c r="G7" s="1193" t="s">
        <v>2741</v>
      </c>
      <c r="H7" s="1223" t="s">
        <v>2296</v>
      </c>
      <c r="I7" s="1195">
        <v>33600</v>
      </c>
      <c r="J7" s="1196">
        <v>0</v>
      </c>
      <c r="K7" s="1197">
        <v>0</v>
      </c>
      <c r="L7" s="1197">
        <f t="shared" si="0"/>
        <v>33600</v>
      </c>
    </row>
    <row r="8" spans="2:12" s="1198" customFormat="1" ht="120">
      <c r="B8" s="1193">
        <v>5</v>
      </c>
      <c r="C8" s="1194" t="s">
        <v>2297</v>
      </c>
      <c r="D8" s="1193" t="s">
        <v>370</v>
      </c>
      <c r="E8" s="1193" t="s">
        <v>2740</v>
      </c>
      <c r="F8" s="1193" t="s">
        <v>2741</v>
      </c>
      <c r="G8" s="1193" t="s">
        <v>2741</v>
      </c>
      <c r="H8" s="1223" t="s">
        <v>2296</v>
      </c>
      <c r="I8" s="1195">
        <v>33600</v>
      </c>
      <c r="J8" s="1196">
        <v>0</v>
      </c>
      <c r="K8" s="1197">
        <v>0</v>
      </c>
      <c r="L8" s="1197">
        <f t="shared" si="0"/>
        <v>33600</v>
      </c>
    </row>
    <row r="9" spans="2:12" s="1198" customFormat="1" ht="120">
      <c r="B9" s="1193">
        <v>6</v>
      </c>
      <c r="C9" s="1194" t="s">
        <v>2298</v>
      </c>
      <c r="D9" s="1193" t="s">
        <v>370</v>
      </c>
      <c r="E9" s="1193" t="s">
        <v>2740</v>
      </c>
      <c r="F9" s="1193" t="s">
        <v>2741</v>
      </c>
      <c r="G9" s="1193" t="s">
        <v>2741</v>
      </c>
      <c r="H9" s="1223" t="s">
        <v>2296</v>
      </c>
      <c r="I9" s="1195">
        <v>33600</v>
      </c>
      <c r="J9" s="1196">
        <v>0</v>
      </c>
      <c r="K9" s="1197">
        <v>0</v>
      </c>
      <c r="L9" s="1197">
        <f t="shared" si="0"/>
        <v>33600</v>
      </c>
    </row>
    <row r="10" spans="2:12" s="1198" customFormat="1" ht="120">
      <c r="B10" s="1193">
        <v>7</v>
      </c>
      <c r="C10" s="1194" t="s">
        <v>2299</v>
      </c>
      <c r="D10" s="1193" t="s">
        <v>370</v>
      </c>
      <c r="E10" s="1193" t="s">
        <v>2740</v>
      </c>
      <c r="F10" s="1193" t="s">
        <v>2741</v>
      </c>
      <c r="G10" s="1193" t="s">
        <v>2741</v>
      </c>
      <c r="H10" s="1223" t="s">
        <v>2296</v>
      </c>
      <c r="I10" s="1195">
        <v>18900</v>
      </c>
      <c r="J10" s="1196">
        <v>0</v>
      </c>
      <c r="K10" s="1197">
        <v>0</v>
      </c>
      <c r="L10" s="1197">
        <f t="shared" si="0"/>
        <v>18900</v>
      </c>
    </row>
    <row r="11" spans="2:12" s="1198" customFormat="1" ht="48">
      <c r="B11" s="1193">
        <v>8</v>
      </c>
      <c r="C11" s="1194" t="s">
        <v>2300</v>
      </c>
      <c r="D11" s="1193" t="s">
        <v>370</v>
      </c>
      <c r="E11" s="1193"/>
      <c r="F11" s="1193" t="s">
        <v>2741</v>
      </c>
      <c r="G11" s="1193" t="s">
        <v>2741</v>
      </c>
      <c r="H11" s="1223" t="s">
        <v>2742</v>
      </c>
      <c r="I11" s="1195">
        <v>5586.15</v>
      </c>
      <c r="J11" s="1196">
        <v>0</v>
      </c>
      <c r="K11" s="1197">
        <v>0</v>
      </c>
      <c r="L11" s="1197">
        <f t="shared" si="0"/>
        <v>5586.15</v>
      </c>
    </row>
    <row r="12" spans="2:12" s="1198" customFormat="1" ht="36">
      <c r="B12" s="1193">
        <v>9</v>
      </c>
      <c r="C12" s="1194" t="s">
        <v>2300</v>
      </c>
      <c r="D12" s="1193" t="s">
        <v>370</v>
      </c>
      <c r="E12" s="1193"/>
      <c r="F12" s="1193" t="s">
        <v>2741</v>
      </c>
      <c r="G12" s="1193" t="s">
        <v>2741</v>
      </c>
      <c r="H12" s="1223" t="s">
        <v>2743</v>
      </c>
      <c r="I12" s="1195">
        <v>6896.55</v>
      </c>
      <c r="J12" s="1196">
        <v>0</v>
      </c>
      <c r="K12" s="1197">
        <v>0</v>
      </c>
      <c r="L12" s="1197">
        <f t="shared" si="0"/>
        <v>6896.55</v>
      </c>
    </row>
    <row r="13" spans="2:12" s="1198" customFormat="1" ht="36">
      <c r="B13" s="1193">
        <v>10</v>
      </c>
      <c r="C13" s="1194" t="s">
        <v>2300</v>
      </c>
      <c r="D13" s="1193" t="s">
        <v>370</v>
      </c>
      <c r="E13" s="1193"/>
      <c r="F13" s="1193" t="s">
        <v>2741</v>
      </c>
      <c r="G13" s="1193" t="s">
        <v>2741</v>
      </c>
      <c r="H13" s="1223" t="s">
        <v>2744</v>
      </c>
      <c r="I13" s="1195">
        <v>6025.85</v>
      </c>
      <c r="J13" s="1196">
        <v>0</v>
      </c>
      <c r="K13" s="1197">
        <v>0</v>
      </c>
      <c r="L13" s="1197">
        <f t="shared" si="0"/>
        <v>6025.85</v>
      </c>
    </row>
    <row r="14" spans="2:12" s="1198" customFormat="1" ht="36">
      <c r="B14" s="1193">
        <v>11</v>
      </c>
      <c r="C14" s="1194" t="s">
        <v>2300</v>
      </c>
      <c r="D14" s="1193" t="s">
        <v>370</v>
      </c>
      <c r="E14" s="1193"/>
      <c r="F14" s="1193" t="s">
        <v>2741</v>
      </c>
      <c r="G14" s="1193" t="s">
        <v>2741</v>
      </c>
      <c r="H14" s="1223" t="s">
        <v>2745</v>
      </c>
      <c r="I14" s="1195">
        <v>3965</v>
      </c>
      <c r="J14" s="1196">
        <v>0</v>
      </c>
      <c r="K14" s="1197">
        <v>0</v>
      </c>
      <c r="L14" s="1197">
        <f t="shared" si="0"/>
        <v>3965</v>
      </c>
    </row>
    <row r="15" spans="2:12" s="1198" customFormat="1" ht="48">
      <c r="B15" s="1193">
        <v>12</v>
      </c>
      <c r="C15" s="1194" t="s">
        <v>2300</v>
      </c>
      <c r="D15" s="1193" t="s">
        <v>370</v>
      </c>
      <c r="E15" s="1193"/>
      <c r="F15" s="1193" t="s">
        <v>2741</v>
      </c>
      <c r="G15" s="1193" t="s">
        <v>2741</v>
      </c>
      <c r="H15" s="1223" t="s">
        <v>2746</v>
      </c>
      <c r="I15" s="1195">
        <v>2620.6999999999998</v>
      </c>
      <c r="J15" s="1196">
        <v>0</v>
      </c>
      <c r="K15" s="1197">
        <v>0</v>
      </c>
      <c r="L15" s="1197">
        <f t="shared" si="0"/>
        <v>2620.6999999999998</v>
      </c>
    </row>
    <row r="16" spans="2:12" s="1198" customFormat="1" ht="48">
      <c r="B16" s="1193">
        <v>13</v>
      </c>
      <c r="C16" s="1194" t="s">
        <v>2300</v>
      </c>
      <c r="D16" s="1193" t="s">
        <v>370</v>
      </c>
      <c r="E16" s="1193"/>
      <c r="F16" s="1193" t="s">
        <v>2741</v>
      </c>
      <c r="G16" s="1193" t="s">
        <v>2741</v>
      </c>
      <c r="H16" s="1223" t="s">
        <v>2746</v>
      </c>
      <c r="I16" s="1195">
        <v>2620.6999999999998</v>
      </c>
      <c r="J16" s="1196">
        <v>0</v>
      </c>
      <c r="K16" s="1197">
        <v>0</v>
      </c>
      <c r="L16" s="1197">
        <f t="shared" si="0"/>
        <v>2620.6999999999998</v>
      </c>
    </row>
    <row r="17" spans="1:12" s="1198" customFormat="1" ht="48">
      <c r="B17" s="1193">
        <v>14</v>
      </c>
      <c r="C17" s="1194" t="s">
        <v>2300</v>
      </c>
      <c r="D17" s="1193" t="s">
        <v>370</v>
      </c>
      <c r="E17" s="1193"/>
      <c r="F17" s="1193" t="s">
        <v>2741</v>
      </c>
      <c r="G17" s="1193" t="s">
        <v>2741</v>
      </c>
      <c r="H17" s="1223" t="s">
        <v>2746</v>
      </c>
      <c r="I17" s="1195">
        <v>1293.0999999999999</v>
      </c>
      <c r="J17" s="1196">
        <v>0</v>
      </c>
      <c r="K17" s="1197">
        <v>0</v>
      </c>
      <c r="L17" s="1197">
        <f t="shared" si="0"/>
        <v>1293.0999999999999</v>
      </c>
    </row>
    <row r="18" spans="1:12" s="1198" customFormat="1" ht="48">
      <c r="B18" s="1193">
        <v>15</v>
      </c>
      <c r="C18" s="1194" t="s">
        <v>2300</v>
      </c>
      <c r="D18" s="1193" t="s">
        <v>370</v>
      </c>
      <c r="E18" s="1193"/>
      <c r="F18" s="1193" t="s">
        <v>2741</v>
      </c>
      <c r="G18" s="1193" t="s">
        <v>2741</v>
      </c>
      <c r="H18" s="1223" t="s">
        <v>2747</v>
      </c>
      <c r="I18" s="1195">
        <v>6215.85</v>
      </c>
      <c r="J18" s="1196">
        <v>0</v>
      </c>
      <c r="K18" s="1197">
        <v>0</v>
      </c>
      <c r="L18" s="1197">
        <f t="shared" si="0"/>
        <v>6215.85</v>
      </c>
    </row>
    <row r="19" spans="1:12" s="1198" customFormat="1" ht="48">
      <c r="B19" s="1193">
        <v>16</v>
      </c>
      <c r="C19" s="1194" t="s">
        <v>2300</v>
      </c>
      <c r="D19" s="1193" t="s">
        <v>370</v>
      </c>
      <c r="E19" s="1193"/>
      <c r="F19" s="1193" t="s">
        <v>2741</v>
      </c>
      <c r="G19" s="1193" t="s">
        <v>2741</v>
      </c>
      <c r="H19" s="1223" t="s">
        <v>2748</v>
      </c>
      <c r="I19" s="1195">
        <v>1520.15</v>
      </c>
      <c r="J19" s="1196">
        <v>0</v>
      </c>
      <c r="K19" s="1197">
        <v>0</v>
      </c>
      <c r="L19" s="1197">
        <f t="shared" si="0"/>
        <v>1520.15</v>
      </c>
    </row>
    <row r="20" spans="1:12" s="1198" customFormat="1" ht="48">
      <c r="B20" s="1193">
        <v>17</v>
      </c>
      <c r="C20" s="1194" t="s">
        <v>2300</v>
      </c>
      <c r="D20" s="1193" t="s">
        <v>370</v>
      </c>
      <c r="E20" s="1193"/>
      <c r="F20" s="1193" t="s">
        <v>2741</v>
      </c>
      <c r="G20" s="1193" t="s">
        <v>2741</v>
      </c>
      <c r="H20" s="1223" t="s">
        <v>2748</v>
      </c>
      <c r="I20" s="1195">
        <v>1160</v>
      </c>
      <c r="J20" s="1196">
        <v>0</v>
      </c>
      <c r="K20" s="1197">
        <v>0</v>
      </c>
      <c r="L20" s="1197">
        <f t="shared" si="0"/>
        <v>1160</v>
      </c>
    </row>
    <row r="21" spans="1:12" s="1198" customFormat="1" ht="48">
      <c r="B21" s="1193">
        <v>18</v>
      </c>
      <c r="C21" s="1194" t="s">
        <v>2300</v>
      </c>
      <c r="D21" s="1193" t="s">
        <v>370</v>
      </c>
      <c r="E21" s="1193"/>
      <c r="F21" s="1193" t="s">
        <v>2741</v>
      </c>
      <c r="G21" s="1193" t="s">
        <v>2741</v>
      </c>
      <c r="H21" s="1223" t="s">
        <v>2748</v>
      </c>
      <c r="I21" s="1195">
        <v>1520.15</v>
      </c>
      <c r="J21" s="1196">
        <v>0</v>
      </c>
      <c r="K21" s="1197">
        <v>0</v>
      </c>
      <c r="L21" s="1197">
        <f t="shared" si="0"/>
        <v>1520.15</v>
      </c>
    </row>
    <row r="22" spans="1:12" s="1198" customFormat="1" ht="120">
      <c r="B22" s="1193">
        <v>19</v>
      </c>
      <c r="C22" s="1194" t="s">
        <v>2473</v>
      </c>
      <c r="D22" s="1193" t="s">
        <v>376</v>
      </c>
      <c r="E22" s="1193" t="s">
        <v>2749</v>
      </c>
      <c r="F22" s="1199">
        <v>11258</v>
      </c>
      <c r="G22" s="1193" t="s">
        <v>2750</v>
      </c>
      <c r="H22" s="1224" t="s">
        <v>2301</v>
      </c>
      <c r="I22" s="1200">
        <v>349555</v>
      </c>
      <c r="J22" s="1196">
        <v>0</v>
      </c>
      <c r="K22" s="1197"/>
      <c r="L22" s="1197">
        <f t="shared" si="0"/>
        <v>349555</v>
      </c>
    </row>
    <row r="23" spans="1:12" s="1198" customFormat="1" ht="48">
      <c r="B23" s="1193">
        <v>20</v>
      </c>
      <c r="C23" s="1194" t="s">
        <v>2751</v>
      </c>
      <c r="D23" s="1193" t="s">
        <v>376</v>
      </c>
      <c r="E23" s="1193" t="s">
        <v>2752</v>
      </c>
      <c r="F23" s="1199">
        <v>42543</v>
      </c>
      <c r="G23" s="1193" t="s">
        <v>2753</v>
      </c>
      <c r="H23" s="1224" t="s">
        <v>2302</v>
      </c>
      <c r="I23" s="1200">
        <v>600000</v>
      </c>
      <c r="J23" s="1196">
        <v>0</v>
      </c>
      <c r="K23" s="1197"/>
      <c r="L23" s="1197">
        <f t="shared" si="0"/>
        <v>600000</v>
      </c>
    </row>
    <row r="24" spans="1:12" s="1198" customFormat="1" ht="120">
      <c r="B24" s="1193">
        <v>21</v>
      </c>
      <c r="C24" s="1194" t="s">
        <v>2754</v>
      </c>
      <c r="D24" s="1193" t="s">
        <v>376</v>
      </c>
      <c r="E24" s="1193" t="s">
        <v>2735</v>
      </c>
      <c r="F24" s="1199">
        <v>11264</v>
      </c>
      <c r="G24" s="1193" t="s">
        <v>2755</v>
      </c>
      <c r="H24" s="1224" t="s">
        <v>2303</v>
      </c>
      <c r="I24" s="1200">
        <v>600000</v>
      </c>
      <c r="J24" s="1196">
        <v>600000</v>
      </c>
      <c r="K24" s="1197"/>
      <c r="L24" s="1197">
        <f t="shared" si="0"/>
        <v>0</v>
      </c>
    </row>
    <row r="25" spans="1:12" s="1198" customFormat="1" ht="72">
      <c r="B25" s="1193">
        <v>22</v>
      </c>
      <c r="C25" s="1194" t="s">
        <v>464</v>
      </c>
      <c r="D25" s="1193" t="s">
        <v>376</v>
      </c>
      <c r="E25" s="1193" t="s">
        <v>2756</v>
      </c>
      <c r="F25" s="1199">
        <v>42544</v>
      </c>
      <c r="G25" s="1193" t="s">
        <v>2757</v>
      </c>
      <c r="H25" s="1224" t="s">
        <v>2304</v>
      </c>
      <c r="I25" s="1200">
        <v>71000</v>
      </c>
      <c r="J25" s="1196">
        <v>71000</v>
      </c>
      <c r="K25" s="1197"/>
      <c r="L25" s="1197">
        <f t="shared" si="0"/>
        <v>0</v>
      </c>
    </row>
    <row r="26" spans="1:12" s="1198" customFormat="1" ht="156">
      <c r="B26" s="1193">
        <v>23</v>
      </c>
      <c r="C26" s="1194" t="s">
        <v>2758</v>
      </c>
      <c r="D26" s="1193" t="s">
        <v>376</v>
      </c>
      <c r="E26" s="1193" t="s">
        <v>2735</v>
      </c>
      <c r="F26" s="1199">
        <v>11260</v>
      </c>
      <c r="G26" s="1193" t="s">
        <v>2759</v>
      </c>
      <c r="H26" s="1224" t="s">
        <v>2305</v>
      </c>
      <c r="I26" s="1200">
        <v>135000</v>
      </c>
      <c r="J26" s="1196">
        <v>135000</v>
      </c>
      <c r="K26" s="1197"/>
      <c r="L26" s="1197">
        <f t="shared" si="0"/>
        <v>0</v>
      </c>
    </row>
    <row r="27" spans="1:12" ht="48">
      <c r="A27" s="1198"/>
      <c r="B27" s="1193">
        <v>24</v>
      </c>
      <c r="C27" s="1194" t="s">
        <v>1535</v>
      </c>
      <c r="D27" s="1193" t="s">
        <v>376</v>
      </c>
      <c r="E27" s="1201" t="s">
        <v>2760</v>
      </c>
      <c r="F27" s="1199">
        <v>11267</v>
      </c>
      <c r="G27" s="1202" t="s">
        <v>2761</v>
      </c>
      <c r="H27" s="1224" t="s">
        <v>2306</v>
      </c>
      <c r="I27" s="1200">
        <v>16000</v>
      </c>
      <c r="J27" s="1196">
        <v>16000</v>
      </c>
      <c r="K27" s="1203"/>
      <c r="L27" s="1197">
        <f t="shared" si="0"/>
        <v>0</v>
      </c>
    </row>
    <row r="28" spans="1:12" s="1198" customFormat="1" ht="108">
      <c r="B28" s="1193">
        <v>25</v>
      </c>
      <c r="C28" s="1194" t="s">
        <v>2758</v>
      </c>
      <c r="D28" s="1193" t="s">
        <v>376</v>
      </c>
      <c r="E28" s="1193" t="s">
        <v>2735</v>
      </c>
      <c r="F28" s="1199" t="s">
        <v>2307</v>
      </c>
      <c r="G28" s="1193" t="s">
        <v>2762</v>
      </c>
      <c r="H28" s="1224" t="s">
        <v>2308</v>
      </c>
      <c r="I28" s="1200">
        <v>22500</v>
      </c>
      <c r="J28" s="1196">
        <v>0</v>
      </c>
      <c r="K28" s="1197"/>
      <c r="L28" s="1197">
        <f t="shared" si="0"/>
        <v>22500</v>
      </c>
    </row>
    <row r="29" spans="1:12" s="1198" customFormat="1" ht="120">
      <c r="B29" s="1193">
        <v>26</v>
      </c>
      <c r="C29" s="1194" t="s">
        <v>2758</v>
      </c>
      <c r="D29" s="1193" t="s">
        <v>376</v>
      </c>
      <c r="E29" s="1193" t="s">
        <v>2735</v>
      </c>
      <c r="F29" s="1199" t="s">
        <v>2309</v>
      </c>
      <c r="G29" s="1193" t="s">
        <v>2763</v>
      </c>
      <c r="H29" s="1224" t="s">
        <v>2310</v>
      </c>
      <c r="I29" s="1200">
        <v>25000</v>
      </c>
      <c r="J29" s="1196">
        <v>0</v>
      </c>
      <c r="K29" s="1197"/>
      <c r="L29" s="1197">
        <f t="shared" si="0"/>
        <v>25000</v>
      </c>
    </row>
    <row r="30" spans="1:12" s="1198" customFormat="1" ht="48">
      <c r="B30" s="1193">
        <v>27</v>
      </c>
      <c r="C30" s="1194" t="s">
        <v>1535</v>
      </c>
      <c r="D30" s="1193" t="s">
        <v>376</v>
      </c>
      <c r="E30" s="1193" t="s">
        <v>2760</v>
      </c>
      <c r="F30" s="1199">
        <v>11262</v>
      </c>
      <c r="G30" s="1193" t="s">
        <v>2764</v>
      </c>
      <c r="H30" s="1224" t="s">
        <v>2306</v>
      </c>
      <c r="I30" s="1200">
        <v>29500</v>
      </c>
      <c r="J30" s="1196">
        <v>29500</v>
      </c>
      <c r="K30" s="1197"/>
      <c r="L30" s="1197">
        <f t="shared" si="0"/>
        <v>0</v>
      </c>
    </row>
    <row r="31" spans="1:12" s="1198" customFormat="1" ht="96">
      <c r="B31" s="1193">
        <v>28</v>
      </c>
      <c r="C31" s="1194" t="s">
        <v>2758</v>
      </c>
      <c r="D31" s="1193" t="s">
        <v>370</v>
      </c>
      <c r="E31" s="1193" t="s">
        <v>2735</v>
      </c>
      <c r="F31" s="1199" t="s">
        <v>2311</v>
      </c>
      <c r="G31" s="1193" t="s">
        <v>2765</v>
      </c>
      <c r="H31" s="1224" t="s">
        <v>2312</v>
      </c>
      <c r="I31" s="1200">
        <v>36000</v>
      </c>
      <c r="J31" s="1196">
        <v>36000</v>
      </c>
      <c r="K31" s="1197"/>
      <c r="L31" s="1197">
        <f t="shared" si="0"/>
        <v>0</v>
      </c>
    </row>
    <row r="32" spans="1:12" s="1198" customFormat="1" ht="132">
      <c r="B32" s="1193">
        <v>29</v>
      </c>
      <c r="C32" s="1194" t="s">
        <v>2758</v>
      </c>
      <c r="D32" s="1193" t="s">
        <v>370</v>
      </c>
      <c r="E32" s="1193" t="s">
        <v>2735</v>
      </c>
      <c r="F32" s="1199" t="s">
        <v>2313</v>
      </c>
      <c r="G32" s="1204" t="s">
        <v>2766</v>
      </c>
      <c r="H32" s="1224" t="s">
        <v>2314</v>
      </c>
      <c r="I32" s="1200">
        <v>25000</v>
      </c>
      <c r="J32" s="1196">
        <v>0</v>
      </c>
      <c r="K32" s="1197"/>
      <c r="L32" s="1197">
        <f t="shared" si="0"/>
        <v>25000</v>
      </c>
    </row>
    <row r="33" spans="2:12" s="1198" customFormat="1" ht="96">
      <c r="B33" s="1193">
        <v>30</v>
      </c>
      <c r="C33" s="1205" t="s">
        <v>2767</v>
      </c>
      <c r="D33" s="1193" t="s">
        <v>376</v>
      </c>
      <c r="E33" s="1193" t="s">
        <v>2735</v>
      </c>
      <c r="F33" s="1199">
        <v>42539</v>
      </c>
      <c r="G33" s="1193" t="s">
        <v>2768</v>
      </c>
      <c r="H33" s="1224" t="s">
        <v>2315</v>
      </c>
      <c r="I33" s="1200">
        <v>48200</v>
      </c>
      <c r="J33" s="1196">
        <v>0</v>
      </c>
      <c r="K33" s="1197"/>
      <c r="L33" s="1197">
        <f t="shared" si="0"/>
        <v>48200</v>
      </c>
    </row>
    <row r="34" spans="2:12" s="1198" customFormat="1" ht="60">
      <c r="B34" s="1193">
        <v>31</v>
      </c>
      <c r="C34" s="1206" t="s">
        <v>2769</v>
      </c>
      <c r="D34" s="1193" t="s">
        <v>376</v>
      </c>
      <c r="E34" s="1193" t="s">
        <v>2735</v>
      </c>
      <c r="F34" s="1199" t="s">
        <v>2770</v>
      </c>
      <c r="G34" s="1193" t="s">
        <v>2771</v>
      </c>
      <c r="H34" s="1225" t="s">
        <v>2772</v>
      </c>
      <c r="I34" s="1197">
        <v>0</v>
      </c>
      <c r="J34" s="1197">
        <v>0</v>
      </c>
      <c r="K34" s="1207">
        <v>30000</v>
      </c>
      <c r="L34" s="1197">
        <f t="shared" si="0"/>
        <v>30000</v>
      </c>
    </row>
    <row r="35" spans="2:12" s="1198" customFormat="1" ht="36">
      <c r="B35" s="1193">
        <v>32</v>
      </c>
      <c r="C35" s="1206" t="s">
        <v>1535</v>
      </c>
      <c r="D35" s="1193" t="s">
        <v>376</v>
      </c>
      <c r="E35" s="1193" t="s">
        <v>2760</v>
      </c>
      <c r="F35" s="1199" t="s">
        <v>2773</v>
      </c>
      <c r="G35" s="1193" t="s">
        <v>2774</v>
      </c>
      <c r="H35" s="1225" t="s">
        <v>2775</v>
      </c>
      <c r="I35" s="1197">
        <v>0</v>
      </c>
      <c r="J35" s="1197">
        <v>0</v>
      </c>
      <c r="K35" s="1207">
        <v>20500</v>
      </c>
      <c r="L35" s="1197">
        <f t="shared" si="0"/>
        <v>20500</v>
      </c>
    </row>
    <row r="36" spans="2:12" s="1198" customFormat="1" ht="84">
      <c r="B36" s="1193">
        <v>33</v>
      </c>
      <c r="C36" s="1206" t="s">
        <v>2776</v>
      </c>
      <c r="D36" s="1193" t="s">
        <v>376</v>
      </c>
      <c r="E36" s="1193" t="s">
        <v>2735</v>
      </c>
      <c r="F36" s="1199" t="s">
        <v>2777</v>
      </c>
      <c r="G36" s="1193" t="s">
        <v>2778</v>
      </c>
      <c r="H36" s="1225" t="s">
        <v>2779</v>
      </c>
      <c r="I36" s="1197">
        <v>0</v>
      </c>
      <c r="J36" s="1197">
        <v>0</v>
      </c>
      <c r="K36" s="1207">
        <v>30000</v>
      </c>
      <c r="L36" s="1197">
        <f t="shared" si="0"/>
        <v>30000</v>
      </c>
    </row>
    <row r="37" spans="2:12" s="1198" customFormat="1" ht="48">
      <c r="B37" s="1193">
        <v>34</v>
      </c>
      <c r="C37" s="1206" t="s">
        <v>174</v>
      </c>
      <c r="D37" s="1193" t="s">
        <v>376</v>
      </c>
      <c r="E37" s="1193" t="s">
        <v>2780</v>
      </c>
      <c r="F37" s="1199" t="s">
        <v>2781</v>
      </c>
      <c r="G37" s="1193" t="s">
        <v>2761</v>
      </c>
      <c r="H37" s="1225" t="s">
        <v>2782</v>
      </c>
      <c r="I37" s="1197">
        <v>0</v>
      </c>
      <c r="J37" s="1197">
        <v>0</v>
      </c>
      <c r="K37" s="1207">
        <v>101000</v>
      </c>
      <c r="L37" s="1197">
        <f t="shared" si="0"/>
        <v>101000</v>
      </c>
    </row>
    <row r="38" spans="2:12" s="1198" customFormat="1" ht="60">
      <c r="B38" s="1193">
        <v>35</v>
      </c>
      <c r="C38" s="1206" t="s">
        <v>34</v>
      </c>
      <c r="D38" s="1193" t="s">
        <v>2401</v>
      </c>
      <c r="E38" s="1193" t="s">
        <v>2783</v>
      </c>
      <c r="F38" s="1199" t="s">
        <v>2784</v>
      </c>
      <c r="G38" s="1193" t="s">
        <v>2785</v>
      </c>
      <c r="H38" s="1225" t="s">
        <v>2786</v>
      </c>
      <c r="I38" s="1197">
        <v>0</v>
      </c>
      <c r="J38" s="1197">
        <v>0</v>
      </c>
      <c r="K38" s="1207">
        <v>39000</v>
      </c>
      <c r="L38" s="1197">
        <f t="shared" si="0"/>
        <v>39000</v>
      </c>
    </row>
    <row r="39" spans="2:12" s="1198" customFormat="1" ht="96">
      <c r="B39" s="1193">
        <v>36</v>
      </c>
      <c r="C39" s="1206" t="s">
        <v>34</v>
      </c>
      <c r="D39" s="1193" t="s">
        <v>370</v>
      </c>
      <c r="E39" s="1193" t="s">
        <v>2735</v>
      </c>
      <c r="F39" s="1199" t="s">
        <v>2787</v>
      </c>
      <c r="G39" s="1193" t="s">
        <v>2788</v>
      </c>
      <c r="H39" s="1225" t="s">
        <v>2789</v>
      </c>
      <c r="I39" s="1197">
        <v>0</v>
      </c>
      <c r="J39" s="1197">
        <v>0</v>
      </c>
      <c r="K39" s="1207">
        <v>121000</v>
      </c>
      <c r="L39" s="1197">
        <f t="shared" si="0"/>
        <v>121000</v>
      </c>
    </row>
    <row r="40" spans="2:12" s="1198" customFormat="1" ht="192">
      <c r="B40" s="1193">
        <v>37</v>
      </c>
      <c r="C40" s="1206" t="s">
        <v>34</v>
      </c>
      <c r="D40" s="1193" t="s">
        <v>2401</v>
      </c>
      <c r="E40" s="1193" t="s">
        <v>2735</v>
      </c>
      <c r="F40" s="1199" t="s">
        <v>2790</v>
      </c>
      <c r="G40" s="1193" t="s">
        <v>2791</v>
      </c>
      <c r="H40" s="1225" t="s">
        <v>2792</v>
      </c>
      <c r="I40" s="1197">
        <v>0</v>
      </c>
      <c r="J40" s="1197">
        <v>0</v>
      </c>
      <c r="K40" s="1207">
        <v>60000</v>
      </c>
      <c r="L40" s="1197">
        <f t="shared" si="0"/>
        <v>60000</v>
      </c>
    </row>
    <row r="41" spans="2:12" s="1198" customFormat="1" ht="108">
      <c r="B41" s="1193">
        <v>38</v>
      </c>
      <c r="C41" s="1206" t="s">
        <v>34</v>
      </c>
      <c r="D41" s="1193" t="s">
        <v>2401</v>
      </c>
      <c r="E41" s="1193" t="s">
        <v>2735</v>
      </c>
      <c r="F41" s="1199" t="s">
        <v>2793</v>
      </c>
      <c r="G41" s="1193" t="s">
        <v>2794</v>
      </c>
      <c r="H41" s="1225" t="s">
        <v>2795</v>
      </c>
      <c r="I41" s="1197">
        <v>0</v>
      </c>
      <c r="J41" s="1197">
        <v>0</v>
      </c>
      <c r="K41" s="1207">
        <v>300000</v>
      </c>
      <c r="L41" s="1197">
        <f t="shared" si="0"/>
        <v>300000</v>
      </c>
    </row>
    <row r="42" spans="2:12" s="1198" customFormat="1" ht="48">
      <c r="B42" s="1193">
        <v>39</v>
      </c>
      <c r="C42" s="1206" t="s">
        <v>2796</v>
      </c>
      <c r="D42" s="1193" t="s">
        <v>2401</v>
      </c>
      <c r="E42" s="1193" t="s">
        <v>2797</v>
      </c>
      <c r="F42" s="1199" t="s">
        <v>2798</v>
      </c>
      <c r="G42" s="1193" t="s">
        <v>2799</v>
      </c>
      <c r="H42" s="1225" t="s">
        <v>2800</v>
      </c>
      <c r="I42" s="1197">
        <v>0</v>
      </c>
      <c r="J42" s="1197">
        <v>0</v>
      </c>
      <c r="K42" s="1207">
        <v>118610</v>
      </c>
      <c r="L42" s="1197">
        <f t="shared" si="0"/>
        <v>118610</v>
      </c>
    </row>
    <row r="43" spans="2:12" s="1198" customFormat="1" ht="120">
      <c r="B43" s="1193">
        <v>40</v>
      </c>
      <c r="C43" s="1206" t="s">
        <v>2776</v>
      </c>
      <c r="D43" s="1193" t="s">
        <v>2401</v>
      </c>
      <c r="E43" s="1193" t="s">
        <v>2735</v>
      </c>
      <c r="F43" s="1199" t="s">
        <v>2801</v>
      </c>
      <c r="G43" s="1193" t="s">
        <v>2802</v>
      </c>
      <c r="H43" s="1225" t="s">
        <v>2803</v>
      </c>
      <c r="I43" s="1197">
        <v>0</v>
      </c>
      <c r="J43" s="1197">
        <v>0</v>
      </c>
      <c r="K43" s="1207">
        <v>30000</v>
      </c>
      <c r="L43" s="1197">
        <f t="shared" si="0"/>
        <v>30000</v>
      </c>
    </row>
    <row r="44" spans="2:12" s="1198" customFormat="1" ht="36">
      <c r="B44" s="1193">
        <v>41</v>
      </c>
      <c r="C44" s="1206" t="s">
        <v>2804</v>
      </c>
      <c r="D44" s="1193" t="s">
        <v>2401</v>
      </c>
      <c r="E44" s="1193" t="s">
        <v>2780</v>
      </c>
      <c r="F44" s="1199" t="s">
        <v>2805</v>
      </c>
      <c r="G44" s="1193" t="s">
        <v>2806</v>
      </c>
      <c r="H44" s="1225" t="s">
        <v>2807</v>
      </c>
      <c r="I44" s="1197">
        <v>0</v>
      </c>
      <c r="J44" s="1197">
        <v>0</v>
      </c>
      <c r="K44" s="1207">
        <v>614700</v>
      </c>
      <c r="L44" s="1197">
        <f t="shared" si="0"/>
        <v>614700</v>
      </c>
    </row>
    <row r="45" spans="2:12" s="1198" customFormat="1" ht="48">
      <c r="B45" s="1193">
        <v>42</v>
      </c>
      <c r="C45" s="1206" t="s">
        <v>2796</v>
      </c>
      <c r="D45" s="1193" t="s">
        <v>2401</v>
      </c>
      <c r="E45" s="1193" t="s">
        <v>2797</v>
      </c>
      <c r="F45" s="1199" t="s">
        <v>2808</v>
      </c>
      <c r="G45" s="1193" t="s">
        <v>2809</v>
      </c>
      <c r="H45" s="1225" t="s">
        <v>2810</v>
      </c>
      <c r="I45" s="1197">
        <v>0</v>
      </c>
      <c r="J45" s="1197">
        <v>0</v>
      </c>
      <c r="K45" s="1207">
        <v>27500</v>
      </c>
      <c r="L45" s="1197">
        <f t="shared" si="0"/>
        <v>27500</v>
      </c>
    </row>
    <row r="46" spans="2:12" s="1198" customFormat="1" ht="60">
      <c r="B46" s="1193">
        <v>43</v>
      </c>
      <c r="C46" s="1206" t="s">
        <v>2796</v>
      </c>
      <c r="D46" s="1193" t="s">
        <v>2401</v>
      </c>
      <c r="E46" s="1193" t="s">
        <v>2797</v>
      </c>
      <c r="F46" s="1199" t="s">
        <v>2811</v>
      </c>
      <c r="G46" s="1193" t="s">
        <v>2809</v>
      </c>
      <c r="H46" s="1225" t="s">
        <v>2812</v>
      </c>
      <c r="I46" s="1197">
        <v>0</v>
      </c>
      <c r="J46" s="1197">
        <v>0</v>
      </c>
      <c r="K46" s="1207">
        <v>25000</v>
      </c>
      <c r="L46" s="1197">
        <f t="shared" si="0"/>
        <v>25000</v>
      </c>
    </row>
    <row r="47" spans="2:12" s="1198" customFormat="1" ht="120">
      <c r="B47" s="1193">
        <v>44</v>
      </c>
      <c r="C47" s="1206" t="s">
        <v>2813</v>
      </c>
      <c r="D47" s="1193" t="s">
        <v>2401</v>
      </c>
      <c r="E47" s="1193" t="s">
        <v>2735</v>
      </c>
      <c r="F47" s="1199" t="s">
        <v>2814</v>
      </c>
      <c r="G47" s="1193" t="s">
        <v>2815</v>
      </c>
      <c r="H47" s="1225" t="s">
        <v>2816</v>
      </c>
      <c r="I47" s="1197">
        <v>0</v>
      </c>
      <c r="J47" s="1197">
        <v>0</v>
      </c>
      <c r="K47" s="1207">
        <v>100000</v>
      </c>
      <c r="L47" s="1197">
        <f t="shared" si="0"/>
        <v>100000</v>
      </c>
    </row>
    <row r="48" spans="2:12" s="1198" customFormat="1" ht="132">
      <c r="B48" s="1193">
        <v>45</v>
      </c>
      <c r="C48" s="1206" t="s">
        <v>34</v>
      </c>
      <c r="D48" s="1193" t="s">
        <v>2401</v>
      </c>
      <c r="E48" s="1193" t="s">
        <v>2735</v>
      </c>
      <c r="F48" s="1199" t="s">
        <v>2817</v>
      </c>
      <c r="G48" s="1193" t="s">
        <v>2815</v>
      </c>
      <c r="H48" s="1225" t="s">
        <v>2818</v>
      </c>
      <c r="I48" s="1197">
        <v>0</v>
      </c>
      <c r="J48" s="1197">
        <v>0</v>
      </c>
      <c r="K48" s="1207">
        <v>98000</v>
      </c>
      <c r="L48" s="1197">
        <f t="shared" si="0"/>
        <v>98000</v>
      </c>
    </row>
    <row r="49" spans="2:12" s="1198" customFormat="1" ht="132">
      <c r="B49" s="1193">
        <v>46</v>
      </c>
      <c r="C49" s="1206" t="s">
        <v>2819</v>
      </c>
      <c r="D49" s="1193" t="s">
        <v>2401</v>
      </c>
      <c r="E49" s="1193" t="s">
        <v>2735</v>
      </c>
      <c r="F49" s="1199" t="s">
        <v>2820</v>
      </c>
      <c r="G49" s="1193" t="s">
        <v>2815</v>
      </c>
      <c r="H49" s="1225" t="s">
        <v>2821</v>
      </c>
      <c r="I49" s="1197">
        <v>0</v>
      </c>
      <c r="J49" s="1197">
        <v>0</v>
      </c>
      <c r="K49" s="1207">
        <v>87500</v>
      </c>
      <c r="L49" s="1197">
        <f t="shared" si="0"/>
        <v>87500</v>
      </c>
    </row>
    <row r="50" spans="2:12" s="1198" customFormat="1" ht="132">
      <c r="B50" s="1193">
        <v>47</v>
      </c>
      <c r="C50" s="1206" t="s">
        <v>538</v>
      </c>
      <c r="D50" s="1193" t="s">
        <v>2401</v>
      </c>
      <c r="E50" s="1193" t="s">
        <v>2735</v>
      </c>
      <c r="F50" s="1199" t="s">
        <v>2822</v>
      </c>
      <c r="G50" s="1193" t="s">
        <v>2823</v>
      </c>
      <c r="H50" s="1225" t="s">
        <v>2824</v>
      </c>
      <c r="I50" s="1197">
        <v>0</v>
      </c>
      <c r="J50" s="1197">
        <v>0</v>
      </c>
      <c r="K50" s="1207">
        <v>17400</v>
      </c>
      <c r="L50" s="1197">
        <f t="shared" si="0"/>
        <v>17400</v>
      </c>
    </row>
    <row r="51" spans="2:12" s="1198" customFormat="1" ht="96">
      <c r="B51" s="1193">
        <v>48</v>
      </c>
      <c r="C51" s="1206" t="s">
        <v>2825</v>
      </c>
      <c r="D51" s="1193" t="s">
        <v>2401</v>
      </c>
      <c r="E51" s="1193" t="s">
        <v>2735</v>
      </c>
      <c r="F51" s="1199"/>
      <c r="G51" s="1193"/>
      <c r="H51" s="1225" t="s">
        <v>2826</v>
      </c>
      <c r="I51" s="1197">
        <v>0</v>
      </c>
      <c r="J51" s="1197">
        <v>0</v>
      </c>
      <c r="K51" s="1207">
        <v>28000</v>
      </c>
      <c r="L51" s="1197">
        <f t="shared" si="0"/>
        <v>28000</v>
      </c>
    </row>
    <row r="52" spans="2:12" s="1198" customFormat="1" ht="60">
      <c r="B52" s="1193">
        <v>49</v>
      </c>
      <c r="C52" s="1205" t="s">
        <v>2827</v>
      </c>
      <c r="D52" s="1193" t="s">
        <v>2401</v>
      </c>
      <c r="E52" s="1193" t="s">
        <v>2780</v>
      </c>
      <c r="F52" s="1199" t="s">
        <v>2828</v>
      </c>
      <c r="G52" s="1208" t="s">
        <v>2829</v>
      </c>
      <c r="H52" s="1226" t="s">
        <v>2830</v>
      </c>
      <c r="I52" s="1197">
        <v>0</v>
      </c>
      <c r="J52" s="1197">
        <v>0</v>
      </c>
      <c r="K52" s="1207">
        <v>65000</v>
      </c>
      <c r="L52" s="1197">
        <f t="shared" si="0"/>
        <v>65000</v>
      </c>
    </row>
    <row r="53" spans="2:12" s="1198" customFormat="1" ht="48">
      <c r="B53" s="1193">
        <v>50</v>
      </c>
      <c r="C53" s="1194" t="s">
        <v>2300</v>
      </c>
      <c r="D53" s="1193" t="s">
        <v>370</v>
      </c>
      <c r="E53" s="1193"/>
      <c r="F53" s="1193" t="s">
        <v>2741</v>
      </c>
      <c r="G53" s="1193" t="s">
        <v>2741</v>
      </c>
      <c r="H53" s="1223" t="s">
        <v>2831</v>
      </c>
      <c r="J53" s="1196">
        <v>0</v>
      </c>
      <c r="K53" s="1195">
        <v>1120.6999999999971</v>
      </c>
      <c r="L53" s="1195">
        <v>1120.6999999999971</v>
      </c>
    </row>
    <row r="54" spans="2:12" s="1198" customFormat="1" ht="36">
      <c r="B54" s="1193">
        <v>51</v>
      </c>
      <c r="C54" s="1194" t="s">
        <v>2300</v>
      </c>
      <c r="D54" s="1193" t="s">
        <v>370</v>
      </c>
      <c r="E54" s="1193"/>
      <c r="F54" s="1193" t="s">
        <v>2741</v>
      </c>
      <c r="G54" s="1193" t="s">
        <v>2741</v>
      </c>
      <c r="H54" s="1223" t="s">
        <v>2832</v>
      </c>
      <c r="J54" s="1196">
        <v>0</v>
      </c>
      <c r="K54" s="1195">
        <v>3267.25</v>
      </c>
      <c r="L54" s="1195">
        <v>3267.25</v>
      </c>
    </row>
    <row r="55" spans="2:12" s="1198" customFormat="1" ht="36">
      <c r="B55" s="1193">
        <v>52</v>
      </c>
      <c r="C55" s="1194" t="s">
        <v>2300</v>
      </c>
      <c r="D55" s="1193" t="s">
        <v>370</v>
      </c>
      <c r="E55" s="1193"/>
      <c r="F55" s="1193" t="s">
        <v>2741</v>
      </c>
      <c r="G55" s="1193" t="s">
        <v>2741</v>
      </c>
      <c r="H55" s="1223" t="s">
        <v>2832</v>
      </c>
      <c r="J55" s="1196">
        <v>0</v>
      </c>
      <c r="K55" s="1195">
        <v>1551.6999999999971</v>
      </c>
      <c r="L55" s="1195">
        <v>1551.6999999999971</v>
      </c>
    </row>
    <row r="56" spans="2:12" s="1198" customFormat="1" ht="132">
      <c r="B56" s="1193">
        <v>53</v>
      </c>
      <c r="C56" s="1209" t="s">
        <v>2833</v>
      </c>
      <c r="D56" s="1193" t="s">
        <v>376</v>
      </c>
      <c r="E56" s="1208" t="s">
        <v>2834</v>
      </c>
      <c r="F56" s="1193" t="s">
        <v>2741</v>
      </c>
      <c r="G56" s="1193" t="s">
        <v>2741</v>
      </c>
      <c r="H56" s="1226" t="s">
        <v>2835</v>
      </c>
      <c r="J56" s="1196">
        <v>0</v>
      </c>
      <c r="K56" s="1207">
        <v>42000</v>
      </c>
      <c r="L56" s="1207">
        <v>42000</v>
      </c>
    </row>
    <row r="57" spans="2:12" s="1198" customFormat="1" ht="132">
      <c r="B57" s="1193">
        <v>54</v>
      </c>
      <c r="C57" s="1209" t="s">
        <v>324</v>
      </c>
      <c r="D57" s="1193" t="s">
        <v>376</v>
      </c>
      <c r="E57" s="1208" t="s">
        <v>2834</v>
      </c>
      <c r="F57" s="1193" t="s">
        <v>2741</v>
      </c>
      <c r="G57" s="1193" t="s">
        <v>2741</v>
      </c>
      <c r="H57" s="1226" t="s">
        <v>2835</v>
      </c>
      <c r="J57" s="1196">
        <v>0</v>
      </c>
      <c r="K57" s="1207">
        <v>33600</v>
      </c>
      <c r="L57" s="1207">
        <v>33600</v>
      </c>
    </row>
    <row r="58" spans="2:12" s="1198" customFormat="1" ht="132">
      <c r="B58" s="1193">
        <v>55</v>
      </c>
      <c r="C58" s="1209" t="s">
        <v>835</v>
      </c>
      <c r="D58" s="1193" t="s">
        <v>376</v>
      </c>
      <c r="E58" s="1208" t="s">
        <v>2834</v>
      </c>
      <c r="F58" s="1193" t="s">
        <v>2741</v>
      </c>
      <c r="G58" s="1193" t="s">
        <v>2741</v>
      </c>
      <c r="H58" s="1226" t="s">
        <v>2835</v>
      </c>
      <c r="J58" s="1196">
        <v>0</v>
      </c>
      <c r="K58" s="1207">
        <v>33600</v>
      </c>
      <c r="L58" s="1207">
        <v>33600</v>
      </c>
    </row>
    <row r="59" spans="2:12" s="1198" customFormat="1" ht="132">
      <c r="B59" s="1193">
        <v>56</v>
      </c>
      <c r="C59" s="1209" t="s">
        <v>2299</v>
      </c>
      <c r="D59" s="1193" t="s">
        <v>376</v>
      </c>
      <c r="E59" s="1208" t="s">
        <v>2834</v>
      </c>
      <c r="F59" s="1193" t="s">
        <v>2741</v>
      </c>
      <c r="G59" s="1193" t="s">
        <v>2741</v>
      </c>
      <c r="H59" s="1226" t="s">
        <v>2835</v>
      </c>
      <c r="J59" s="1196">
        <v>0</v>
      </c>
      <c r="K59" s="1207">
        <v>18900</v>
      </c>
      <c r="L59" s="1207">
        <v>18900</v>
      </c>
    </row>
    <row r="60" spans="2:12" s="1198" customFormat="1" ht="132">
      <c r="B60" s="1193">
        <v>57</v>
      </c>
      <c r="C60" s="1209" t="s">
        <v>2298</v>
      </c>
      <c r="D60" s="1193" t="s">
        <v>376</v>
      </c>
      <c r="E60" s="1208" t="s">
        <v>2834</v>
      </c>
      <c r="F60" s="1193" t="s">
        <v>2741</v>
      </c>
      <c r="G60" s="1193" t="s">
        <v>2741</v>
      </c>
      <c r="H60" s="1226" t="s">
        <v>2835</v>
      </c>
      <c r="J60" s="1196">
        <v>0</v>
      </c>
      <c r="K60" s="1207">
        <v>33600</v>
      </c>
      <c r="L60" s="1207">
        <v>33600</v>
      </c>
    </row>
    <row r="61" spans="2:12" s="1198" customFormat="1" ht="180">
      <c r="B61" s="1193">
        <v>58</v>
      </c>
      <c r="C61" s="1209" t="s">
        <v>2836</v>
      </c>
      <c r="D61" s="1193" t="s">
        <v>376</v>
      </c>
      <c r="E61" s="1208" t="s">
        <v>2834</v>
      </c>
      <c r="F61" s="1193" t="s">
        <v>2741</v>
      </c>
      <c r="G61" s="1193" t="s">
        <v>2741</v>
      </c>
      <c r="H61" s="1226" t="s">
        <v>2837</v>
      </c>
      <c r="J61" s="1196">
        <v>0</v>
      </c>
      <c r="K61" s="1207">
        <v>33600</v>
      </c>
      <c r="L61" s="1207">
        <v>33600</v>
      </c>
    </row>
    <row r="62" spans="2:12" s="1198" customFormat="1" ht="228">
      <c r="B62" s="1193">
        <v>59</v>
      </c>
      <c r="C62" s="1209" t="s">
        <v>2838</v>
      </c>
      <c r="D62" s="1193" t="s">
        <v>376</v>
      </c>
      <c r="E62" s="1208" t="s">
        <v>2834</v>
      </c>
      <c r="F62" s="1193" t="s">
        <v>2741</v>
      </c>
      <c r="G62" s="1193" t="s">
        <v>2741</v>
      </c>
      <c r="H62" s="1226" t="s">
        <v>2839</v>
      </c>
      <c r="J62" s="1196">
        <v>0</v>
      </c>
      <c r="K62" s="1207">
        <v>23000</v>
      </c>
      <c r="L62" s="1207">
        <v>23000</v>
      </c>
    </row>
    <row r="63" spans="2:12" s="1198" customFormat="1" ht="228">
      <c r="B63" s="1193">
        <v>60</v>
      </c>
      <c r="C63" s="1209" t="s">
        <v>2840</v>
      </c>
      <c r="D63" s="1193" t="s">
        <v>376</v>
      </c>
      <c r="E63" s="1208" t="s">
        <v>2834</v>
      </c>
      <c r="F63" s="1193" t="s">
        <v>2741</v>
      </c>
      <c r="G63" s="1193" t="s">
        <v>2741</v>
      </c>
      <c r="H63" s="1226" t="s">
        <v>2839</v>
      </c>
      <c r="J63" s="1196">
        <v>0</v>
      </c>
      <c r="K63" s="1207">
        <v>23000</v>
      </c>
      <c r="L63" s="1207">
        <v>23000</v>
      </c>
    </row>
    <row r="64" spans="2:12" s="1198" customFormat="1" ht="96">
      <c r="B64" s="1193">
        <v>61</v>
      </c>
      <c r="C64" s="1209" t="s">
        <v>2841</v>
      </c>
      <c r="D64" s="1193" t="s">
        <v>376</v>
      </c>
      <c r="E64" s="1208" t="s">
        <v>2834</v>
      </c>
      <c r="F64" s="1193" t="s">
        <v>2741</v>
      </c>
      <c r="G64" s="1193" t="s">
        <v>2741</v>
      </c>
      <c r="H64" s="1226" t="s">
        <v>2842</v>
      </c>
      <c r="J64" s="1196">
        <v>0</v>
      </c>
      <c r="K64" s="1207">
        <v>12600</v>
      </c>
      <c r="L64" s="1207">
        <v>12600</v>
      </c>
    </row>
    <row r="65" spans="2:12" s="1198" customFormat="1" ht="108">
      <c r="B65" s="1193">
        <v>62</v>
      </c>
      <c r="C65" s="1209" t="s">
        <v>2841</v>
      </c>
      <c r="D65" s="1193" t="s">
        <v>376</v>
      </c>
      <c r="E65" s="1208" t="s">
        <v>2834</v>
      </c>
      <c r="F65" s="1193" t="s">
        <v>2741</v>
      </c>
      <c r="G65" s="1193" t="s">
        <v>2741</v>
      </c>
      <c r="H65" s="1226" t="s">
        <v>2843</v>
      </c>
      <c r="J65" s="1196">
        <v>0</v>
      </c>
      <c r="K65" s="1207">
        <v>12600</v>
      </c>
      <c r="L65" s="1207">
        <v>12600</v>
      </c>
    </row>
    <row r="66" spans="2:12" s="1198" customFormat="1" ht="108">
      <c r="B66" s="1193">
        <v>63</v>
      </c>
      <c r="C66" s="1209" t="s">
        <v>1819</v>
      </c>
      <c r="D66" s="1193" t="s">
        <v>376</v>
      </c>
      <c r="E66" s="1208" t="s">
        <v>2834</v>
      </c>
      <c r="F66" s="1193" t="s">
        <v>2741</v>
      </c>
      <c r="G66" s="1193" t="s">
        <v>2741</v>
      </c>
      <c r="H66" s="1226" t="s">
        <v>2843</v>
      </c>
      <c r="J66" s="1196">
        <v>0</v>
      </c>
      <c r="K66" s="1207">
        <v>12600</v>
      </c>
      <c r="L66" s="1207">
        <v>12600</v>
      </c>
    </row>
    <row r="67" spans="2:12" s="1198" customFormat="1" ht="108">
      <c r="B67" s="1193">
        <v>64</v>
      </c>
      <c r="C67" s="1209" t="s">
        <v>2299</v>
      </c>
      <c r="D67" s="1193" t="s">
        <v>376</v>
      </c>
      <c r="E67" s="1208" t="s">
        <v>2834</v>
      </c>
      <c r="F67" s="1193" t="s">
        <v>2741</v>
      </c>
      <c r="G67" s="1193" t="s">
        <v>2741</v>
      </c>
      <c r="H67" s="1226" t="s">
        <v>2843</v>
      </c>
      <c r="J67" s="1196">
        <v>0</v>
      </c>
      <c r="K67" s="1207">
        <v>12600</v>
      </c>
      <c r="L67" s="1207">
        <v>12600</v>
      </c>
    </row>
    <row r="68" spans="2:12" s="1198" customFormat="1" ht="132">
      <c r="B68" s="1193">
        <v>65</v>
      </c>
      <c r="C68" s="1209" t="s">
        <v>2844</v>
      </c>
      <c r="D68" s="1193" t="s">
        <v>376</v>
      </c>
      <c r="E68" s="1208" t="s">
        <v>2834</v>
      </c>
      <c r="F68" s="1193" t="s">
        <v>2741</v>
      </c>
      <c r="G68" s="1193" t="s">
        <v>2741</v>
      </c>
      <c r="H68" s="1226" t="s">
        <v>2845</v>
      </c>
      <c r="J68" s="1196">
        <v>0</v>
      </c>
      <c r="K68" s="1207">
        <v>16800</v>
      </c>
      <c r="L68" s="1207">
        <v>16800</v>
      </c>
    </row>
    <row r="69" spans="2:12" s="1198" customFormat="1" ht="120">
      <c r="B69" s="1193">
        <v>66</v>
      </c>
      <c r="C69" s="1209" t="s">
        <v>2844</v>
      </c>
      <c r="D69" s="1193" t="s">
        <v>376</v>
      </c>
      <c r="E69" s="1208" t="s">
        <v>2834</v>
      </c>
      <c r="F69" s="1193" t="s">
        <v>2741</v>
      </c>
      <c r="G69" s="1193" t="s">
        <v>2741</v>
      </c>
      <c r="H69" s="1226" t="s">
        <v>2846</v>
      </c>
      <c r="J69" s="1196">
        <v>0</v>
      </c>
      <c r="K69" s="1207">
        <v>54400</v>
      </c>
      <c r="L69" s="1207">
        <v>54400</v>
      </c>
    </row>
    <row r="70" spans="2:12" s="1198" customFormat="1" ht="96">
      <c r="B70" s="1193">
        <v>67</v>
      </c>
      <c r="C70" s="1209" t="s">
        <v>2844</v>
      </c>
      <c r="D70" s="1193" t="s">
        <v>376</v>
      </c>
      <c r="E70" s="1208" t="s">
        <v>2834</v>
      </c>
      <c r="F70" s="1193" t="s">
        <v>2741</v>
      </c>
      <c r="G70" s="1193" t="s">
        <v>2741</v>
      </c>
      <c r="H70" s="1226" t="s">
        <v>2847</v>
      </c>
      <c r="J70" s="1196">
        <v>0</v>
      </c>
      <c r="K70" s="1207">
        <v>25200</v>
      </c>
      <c r="L70" s="1207">
        <v>25200</v>
      </c>
    </row>
    <row r="71" spans="2:12" s="1198" customFormat="1" ht="120">
      <c r="B71" s="1193">
        <v>68</v>
      </c>
      <c r="C71" s="1209" t="s">
        <v>2838</v>
      </c>
      <c r="D71" s="1193" t="s">
        <v>376</v>
      </c>
      <c r="E71" s="1208" t="s">
        <v>2834</v>
      </c>
      <c r="F71" s="1193" t="s">
        <v>2741</v>
      </c>
      <c r="G71" s="1193" t="s">
        <v>2741</v>
      </c>
      <c r="H71" s="1226" t="s">
        <v>2848</v>
      </c>
      <c r="J71" s="1196">
        <v>0</v>
      </c>
      <c r="K71" s="1207">
        <v>23000</v>
      </c>
      <c r="L71" s="1207">
        <v>23000</v>
      </c>
    </row>
    <row r="72" spans="2:12" s="1198" customFormat="1" ht="120">
      <c r="B72" s="1193">
        <v>69</v>
      </c>
      <c r="C72" s="1209" t="s">
        <v>2840</v>
      </c>
      <c r="D72" s="1193" t="s">
        <v>376</v>
      </c>
      <c r="E72" s="1208" t="s">
        <v>2834</v>
      </c>
      <c r="F72" s="1193" t="s">
        <v>2741</v>
      </c>
      <c r="G72" s="1193" t="s">
        <v>2741</v>
      </c>
      <c r="H72" s="1226" t="s">
        <v>2849</v>
      </c>
      <c r="J72" s="1196">
        <v>0</v>
      </c>
      <c r="K72" s="1207">
        <v>23000</v>
      </c>
      <c r="L72" s="1207">
        <v>23000</v>
      </c>
    </row>
    <row r="73" spans="2:12" s="1198" customFormat="1" ht="120">
      <c r="B73" s="1193">
        <v>70</v>
      </c>
      <c r="C73" s="1209" t="s">
        <v>2840</v>
      </c>
      <c r="D73" s="1193" t="s">
        <v>376</v>
      </c>
      <c r="E73" s="1208" t="s">
        <v>2834</v>
      </c>
      <c r="F73" s="1193" t="s">
        <v>2741</v>
      </c>
      <c r="G73" s="1193" t="s">
        <v>2741</v>
      </c>
      <c r="H73" s="1226" t="s">
        <v>2850</v>
      </c>
      <c r="J73" s="1196">
        <v>0</v>
      </c>
      <c r="K73" s="1207">
        <v>23000</v>
      </c>
      <c r="L73" s="1207">
        <v>23000</v>
      </c>
    </row>
    <row r="74" spans="2:12" s="1198" customFormat="1" ht="132">
      <c r="B74" s="1193">
        <v>71</v>
      </c>
      <c r="C74" s="1209" t="s">
        <v>2851</v>
      </c>
      <c r="D74" s="1193" t="s">
        <v>376</v>
      </c>
      <c r="E74" s="1208" t="s">
        <v>2834</v>
      </c>
      <c r="F74" s="1193" t="s">
        <v>2741</v>
      </c>
      <c r="G74" s="1193" t="s">
        <v>2741</v>
      </c>
      <c r="H74" s="1226" t="s">
        <v>2852</v>
      </c>
      <c r="J74" s="1196">
        <v>0</v>
      </c>
      <c r="K74" s="1207">
        <v>18900</v>
      </c>
      <c r="L74" s="1207">
        <v>18900</v>
      </c>
    </row>
    <row r="75" spans="2:12" s="1198" customFormat="1" ht="108">
      <c r="B75" s="1193">
        <v>72</v>
      </c>
      <c r="C75" s="1209" t="s">
        <v>2561</v>
      </c>
      <c r="D75" s="1193" t="s">
        <v>376</v>
      </c>
      <c r="E75" s="1208" t="s">
        <v>2834</v>
      </c>
      <c r="F75" s="1193" t="s">
        <v>2741</v>
      </c>
      <c r="G75" s="1193" t="s">
        <v>2741</v>
      </c>
      <c r="H75" s="1226" t="s">
        <v>2853</v>
      </c>
      <c r="J75" s="1196">
        <v>0</v>
      </c>
      <c r="K75" s="1207">
        <v>25800</v>
      </c>
      <c r="L75" s="1207">
        <v>25800</v>
      </c>
    </row>
    <row r="76" spans="2:12" s="1198" customFormat="1" ht="120">
      <c r="B76" s="1193">
        <v>73</v>
      </c>
      <c r="C76" s="1209" t="s">
        <v>2854</v>
      </c>
      <c r="D76" s="1193" t="s">
        <v>376</v>
      </c>
      <c r="E76" s="1208" t="s">
        <v>2834</v>
      </c>
      <c r="F76" s="1193" t="s">
        <v>2741</v>
      </c>
      <c r="G76" s="1193" t="s">
        <v>2741</v>
      </c>
      <c r="H76" s="1226" t="s">
        <v>2855</v>
      </c>
      <c r="J76" s="1196">
        <v>0</v>
      </c>
      <c r="K76" s="1207">
        <v>18900</v>
      </c>
      <c r="L76" s="1207">
        <v>18900</v>
      </c>
    </row>
    <row r="77" spans="2:12" s="1198" customFormat="1" ht="132">
      <c r="B77" s="1193">
        <v>74</v>
      </c>
      <c r="C77" s="1209" t="s">
        <v>2856</v>
      </c>
      <c r="D77" s="1193" t="s">
        <v>376</v>
      </c>
      <c r="E77" s="1208" t="s">
        <v>2834</v>
      </c>
      <c r="F77" s="1193" t="s">
        <v>2741</v>
      </c>
      <c r="G77" s="1193" t="s">
        <v>2741</v>
      </c>
      <c r="H77" s="1226" t="s">
        <v>2852</v>
      </c>
      <c r="J77" s="1196">
        <v>0</v>
      </c>
      <c r="K77" s="1207">
        <v>42000</v>
      </c>
      <c r="L77" s="1207">
        <v>42000</v>
      </c>
    </row>
    <row r="78" spans="2:12" s="1198" customFormat="1" ht="120">
      <c r="B78" s="1193">
        <v>75</v>
      </c>
      <c r="C78" s="1209" t="s">
        <v>2857</v>
      </c>
      <c r="D78" s="1193" t="s">
        <v>376</v>
      </c>
      <c r="E78" s="1208" t="s">
        <v>2834</v>
      </c>
      <c r="F78" s="1193" t="s">
        <v>2741</v>
      </c>
      <c r="G78" s="1193" t="s">
        <v>2741</v>
      </c>
      <c r="H78" s="1226" t="s">
        <v>2858</v>
      </c>
      <c r="J78" s="1196">
        <v>0</v>
      </c>
      <c r="K78" s="1207">
        <v>48000</v>
      </c>
      <c r="L78" s="1207">
        <v>48000</v>
      </c>
    </row>
    <row r="79" spans="2:12" s="1198" customFormat="1" ht="132">
      <c r="B79" s="1193">
        <v>76</v>
      </c>
      <c r="C79" s="1209" t="s">
        <v>2859</v>
      </c>
      <c r="D79" s="1193" t="s">
        <v>376</v>
      </c>
      <c r="E79" s="1208" t="s">
        <v>2834</v>
      </c>
      <c r="F79" s="1193" t="s">
        <v>2741</v>
      </c>
      <c r="G79" s="1193" t="s">
        <v>2741</v>
      </c>
      <c r="H79" s="1226" t="s">
        <v>2852</v>
      </c>
      <c r="J79" s="1196">
        <v>0</v>
      </c>
      <c r="K79" s="1207">
        <v>42000</v>
      </c>
      <c r="L79" s="1207">
        <v>42000</v>
      </c>
    </row>
    <row r="80" spans="2:12" s="1198" customFormat="1" ht="132">
      <c r="B80" s="1193">
        <v>77</v>
      </c>
      <c r="C80" s="1201" t="s">
        <v>2860</v>
      </c>
      <c r="D80" s="1193" t="s">
        <v>376</v>
      </c>
      <c r="E80" s="1208" t="s">
        <v>2834</v>
      </c>
      <c r="F80" s="1193" t="s">
        <v>2741</v>
      </c>
      <c r="G80" s="1193" t="s">
        <v>2741</v>
      </c>
      <c r="H80" s="1226" t="s">
        <v>2852</v>
      </c>
      <c r="J80" s="1196">
        <v>0</v>
      </c>
      <c r="K80" s="1207">
        <v>42000</v>
      </c>
      <c r="L80" s="1207">
        <v>42000</v>
      </c>
    </row>
    <row r="81" spans="2:12" s="1198" customFormat="1" ht="144">
      <c r="B81" s="1193">
        <v>78</v>
      </c>
      <c r="C81" s="1209" t="s">
        <v>2859</v>
      </c>
      <c r="D81" s="1193" t="s">
        <v>376</v>
      </c>
      <c r="E81" s="1208" t="s">
        <v>2834</v>
      </c>
      <c r="F81" s="1193" t="s">
        <v>2741</v>
      </c>
      <c r="G81" s="1193" t="s">
        <v>2741</v>
      </c>
      <c r="H81" s="1226" t="s">
        <v>2861</v>
      </c>
      <c r="J81" s="1196">
        <v>0</v>
      </c>
      <c r="K81" s="1207">
        <v>5600</v>
      </c>
      <c r="L81" s="1207">
        <v>5600</v>
      </c>
    </row>
    <row r="82" spans="2:12" s="1198" customFormat="1" ht="156">
      <c r="B82" s="1193">
        <v>79</v>
      </c>
      <c r="C82" s="1209" t="s">
        <v>2862</v>
      </c>
      <c r="D82" s="1193" t="s">
        <v>376</v>
      </c>
      <c r="E82" s="1208" t="s">
        <v>2834</v>
      </c>
      <c r="F82" s="1193" t="s">
        <v>2741</v>
      </c>
      <c r="G82" s="1193" t="s">
        <v>2741</v>
      </c>
      <c r="H82" s="1226" t="s">
        <v>2863</v>
      </c>
      <c r="J82" s="1196">
        <v>0</v>
      </c>
      <c r="K82" s="1207">
        <v>2400</v>
      </c>
      <c r="L82" s="1207">
        <v>2400</v>
      </c>
    </row>
    <row r="83" spans="2:12" s="1198" customFormat="1" ht="132">
      <c r="B83" s="1193">
        <v>80</v>
      </c>
      <c r="C83" s="1209" t="s">
        <v>2841</v>
      </c>
      <c r="D83" s="1193" t="s">
        <v>376</v>
      </c>
      <c r="E83" s="1208" t="s">
        <v>2834</v>
      </c>
      <c r="F83" s="1193" t="s">
        <v>2741</v>
      </c>
      <c r="G83" s="1193" t="s">
        <v>2741</v>
      </c>
      <c r="H83" s="1226" t="s">
        <v>2864</v>
      </c>
      <c r="J83" s="1196">
        <v>0</v>
      </c>
      <c r="K83" s="1207">
        <v>37800</v>
      </c>
      <c r="L83" s="1207">
        <v>37800</v>
      </c>
    </row>
    <row r="84" spans="2:12" s="1198" customFormat="1" ht="132">
      <c r="B84" s="1193">
        <v>81</v>
      </c>
      <c r="C84" s="1209" t="s">
        <v>2838</v>
      </c>
      <c r="D84" s="1193" t="s">
        <v>376</v>
      </c>
      <c r="E84" s="1208" t="s">
        <v>2834</v>
      </c>
      <c r="F84" s="1193" t="s">
        <v>2741</v>
      </c>
      <c r="G84" s="1193" t="s">
        <v>2741</v>
      </c>
      <c r="H84" s="1226" t="s">
        <v>2864</v>
      </c>
      <c r="J84" s="1196">
        <v>0</v>
      </c>
      <c r="K84" s="1207">
        <v>37800</v>
      </c>
      <c r="L84" s="1207">
        <v>37800</v>
      </c>
    </row>
    <row r="85" spans="2:12" s="1198" customFormat="1" ht="132">
      <c r="B85" s="1193">
        <v>82</v>
      </c>
      <c r="C85" s="1209" t="s">
        <v>2840</v>
      </c>
      <c r="D85" s="1193" t="s">
        <v>376</v>
      </c>
      <c r="E85" s="1208" t="s">
        <v>2834</v>
      </c>
      <c r="F85" s="1193" t="s">
        <v>2741</v>
      </c>
      <c r="G85" s="1193" t="s">
        <v>2741</v>
      </c>
      <c r="H85" s="1226" t="s">
        <v>2864</v>
      </c>
      <c r="J85" s="1196">
        <v>0</v>
      </c>
      <c r="K85" s="1207">
        <v>37800</v>
      </c>
      <c r="L85" s="1207">
        <v>37800</v>
      </c>
    </row>
    <row r="86" spans="2:12" s="1198" customFormat="1" ht="132">
      <c r="B86" s="1193">
        <v>83</v>
      </c>
      <c r="C86" s="1209" t="s">
        <v>2299</v>
      </c>
      <c r="D86" s="1193" t="s">
        <v>376</v>
      </c>
      <c r="E86" s="1208" t="s">
        <v>2834</v>
      </c>
      <c r="F86" s="1193" t="s">
        <v>2741</v>
      </c>
      <c r="G86" s="1193" t="s">
        <v>2741</v>
      </c>
      <c r="H86" s="1226" t="s">
        <v>2864</v>
      </c>
      <c r="J86" s="1196">
        <v>0</v>
      </c>
      <c r="K86" s="1207">
        <v>40550</v>
      </c>
      <c r="L86" s="1207">
        <v>40550</v>
      </c>
    </row>
    <row r="87" spans="2:12" s="1198" customFormat="1" ht="132">
      <c r="B87" s="1193">
        <v>84</v>
      </c>
      <c r="C87" s="1209" t="s">
        <v>2844</v>
      </c>
      <c r="D87" s="1193" t="s">
        <v>376</v>
      </c>
      <c r="E87" s="1208" t="s">
        <v>2834</v>
      </c>
      <c r="F87" s="1193" t="s">
        <v>2741</v>
      </c>
      <c r="G87" s="1193" t="s">
        <v>2741</v>
      </c>
      <c r="H87" s="1226" t="s">
        <v>2864</v>
      </c>
      <c r="J87" s="1196">
        <v>0</v>
      </c>
      <c r="K87" s="1207">
        <v>25200</v>
      </c>
      <c r="L87" s="1207">
        <v>25200</v>
      </c>
    </row>
    <row r="88" spans="2:12" s="1198" customFormat="1" ht="108">
      <c r="B88" s="1193">
        <v>85</v>
      </c>
      <c r="C88" s="1209" t="s">
        <v>2865</v>
      </c>
      <c r="D88" s="1193" t="s">
        <v>376</v>
      </c>
      <c r="E88" s="1208" t="s">
        <v>2834</v>
      </c>
      <c r="F88" s="1193" t="s">
        <v>2741</v>
      </c>
      <c r="G88" s="1193" t="s">
        <v>2741</v>
      </c>
      <c r="H88" s="1226" t="s">
        <v>2866</v>
      </c>
      <c r="J88" s="1196">
        <v>0</v>
      </c>
      <c r="K88" s="1207">
        <v>78400</v>
      </c>
      <c r="L88" s="1207">
        <v>78400</v>
      </c>
    </row>
    <row r="89" spans="2:12" s="1198" customFormat="1" ht="108">
      <c r="B89" s="1193">
        <v>86</v>
      </c>
      <c r="C89" s="1209" t="s">
        <v>2867</v>
      </c>
      <c r="D89" s="1193" t="s">
        <v>376</v>
      </c>
      <c r="E89" s="1208" t="s">
        <v>2834</v>
      </c>
      <c r="F89" s="1193" t="s">
        <v>2741</v>
      </c>
      <c r="G89" s="1193" t="s">
        <v>2741</v>
      </c>
      <c r="H89" s="1226" t="s">
        <v>2866</v>
      </c>
      <c r="J89" s="1196">
        <v>0</v>
      </c>
      <c r="K89" s="1207">
        <v>44100</v>
      </c>
      <c r="L89" s="1207">
        <v>44100</v>
      </c>
    </row>
    <row r="90" spans="2:12" s="1198" customFormat="1" ht="108">
      <c r="B90" s="1193">
        <v>87</v>
      </c>
      <c r="C90" s="1209" t="s">
        <v>2868</v>
      </c>
      <c r="D90" s="1193" t="s">
        <v>376</v>
      </c>
      <c r="E90" s="1208" t="s">
        <v>2834</v>
      </c>
      <c r="F90" s="1193" t="s">
        <v>2741</v>
      </c>
      <c r="G90" s="1193" t="s">
        <v>2741</v>
      </c>
      <c r="H90" s="1226" t="s">
        <v>2866</v>
      </c>
      <c r="J90" s="1196">
        <v>0</v>
      </c>
      <c r="K90" s="1207">
        <v>78400</v>
      </c>
      <c r="L90" s="1207">
        <v>78400</v>
      </c>
    </row>
    <row r="91" spans="2:12" s="1198" customFormat="1" ht="108">
      <c r="B91" s="1193">
        <v>88</v>
      </c>
      <c r="C91" s="1209" t="s">
        <v>2869</v>
      </c>
      <c r="D91" s="1193" t="s">
        <v>376</v>
      </c>
      <c r="E91" s="1208" t="s">
        <v>2834</v>
      </c>
      <c r="F91" s="1193" t="s">
        <v>2741</v>
      </c>
      <c r="G91" s="1193" t="s">
        <v>2741</v>
      </c>
      <c r="H91" s="1226" t="s">
        <v>2866</v>
      </c>
      <c r="J91" s="1196">
        <v>0</v>
      </c>
      <c r="K91" s="1207">
        <v>44100</v>
      </c>
      <c r="L91" s="1207">
        <v>44100</v>
      </c>
    </row>
    <row r="92" spans="2:12" s="1198" customFormat="1" ht="108">
      <c r="B92" s="1193">
        <v>89</v>
      </c>
      <c r="C92" s="1209" t="s">
        <v>2859</v>
      </c>
      <c r="D92" s="1193" t="s">
        <v>376</v>
      </c>
      <c r="E92" s="1208" t="s">
        <v>2834</v>
      </c>
      <c r="F92" s="1193" t="s">
        <v>2741</v>
      </c>
      <c r="G92" s="1193" t="s">
        <v>2741</v>
      </c>
      <c r="H92" s="1226" t="s">
        <v>2866</v>
      </c>
      <c r="J92" s="1196">
        <v>0</v>
      </c>
      <c r="K92" s="1207">
        <v>42000</v>
      </c>
      <c r="L92" s="1207">
        <v>42000</v>
      </c>
    </row>
    <row r="93" spans="2:12" s="1198" customFormat="1" ht="132">
      <c r="B93" s="1193">
        <v>90</v>
      </c>
      <c r="C93" s="1209" t="s">
        <v>2851</v>
      </c>
      <c r="D93" s="1193" t="s">
        <v>376</v>
      </c>
      <c r="E93" s="1208" t="s">
        <v>2834</v>
      </c>
      <c r="F93" s="1193" t="s">
        <v>2741</v>
      </c>
      <c r="G93" s="1193" t="s">
        <v>2741</v>
      </c>
      <c r="H93" s="1226" t="s">
        <v>2870</v>
      </c>
      <c r="J93" s="1196">
        <v>0</v>
      </c>
      <c r="K93" s="1207">
        <v>44100</v>
      </c>
      <c r="L93" s="1207">
        <v>44100</v>
      </c>
    </row>
    <row r="94" spans="2:12" s="1198" customFormat="1" ht="192">
      <c r="B94" s="1193">
        <v>91</v>
      </c>
      <c r="C94" s="1209" t="s">
        <v>2860</v>
      </c>
      <c r="D94" s="1193" t="s">
        <v>376</v>
      </c>
      <c r="E94" s="1208" t="s">
        <v>2834</v>
      </c>
      <c r="F94" s="1193" t="s">
        <v>2741</v>
      </c>
      <c r="G94" s="1193" t="s">
        <v>2741</v>
      </c>
      <c r="H94" s="1226" t="s">
        <v>2871</v>
      </c>
      <c r="J94" s="1196">
        <v>0</v>
      </c>
      <c r="K94" s="1207">
        <v>42600</v>
      </c>
      <c r="L94" s="1207">
        <v>42600</v>
      </c>
    </row>
    <row r="95" spans="2:12" s="1198" customFormat="1" ht="192">
      <c r="B95" s="1193">
        <v>92</v>
      </c>
      <c r="C95" s="1209" t="s">
        <v>2872</v>
      </c>
      <c r="D95" s="1193" t="s">
        <v>376</v>
      </c>
      <c r="E95" s="1208" t="s">
        <v>2834</v>
      </c>
      <c r="F95" s="1193" t="s">
        <v>2741</v>
      </c>
      <c r="G95" s="1193" t="s">
        <v>2741</v>
      </c>
      <c r="H95" s="1226" t="s">
        <v>2871</v>
      </c>
      <c r="J95" s="1196">
        <v>0</v>
      </c>
      <c r="K95" s="1207">
        <v>42600</v>
      </c>
      <c r="L95" s="1207">
        <v>42600</v>
      </c>
    </row>
    <row r="96" spans="2:12" s="1198" customFormat="1" ht="192">
      <c r="B96" s="1193">
        <v>93</v>
      </c>
      <c r="C96" s="1209" t="s">
        <v>2873</v>
      </c>
      <c r="D96" s="1193" t="s">
        <v>376</v>
      </c>
      <c r="E96" s="1208" t="s">
        <v>2834</v>
      </c>
      <c r="F96" s="1193" t="s">
        <v>2741</v>
      </c>
      <c r="G96" s="1193" t="s">
        <v>2741</v>
      </c>
      <c r="H96" s="1226" t="s">
        <v>2871</v>
      </c>
      <c r="J96" s="1196">
        <v>0</v>
      </c>
      <c r="K96" s="1207">
        <v>76200</v>
      </c>
      <c r="L96" s="1207">
        <v>76200</v>
      </c>
    </row>
    <row r="97" spans="2:12" s="1198" customFormat="1" ht="192">
      <c r="B97" s="1193">
        <v>94</v>
      </c>
      <c r="C97" s="1209" t="s">
        <v>2299</v>
      </c>
      <c r="D97" s="1193" t="s">
        <v>376</v>
      </c>
      <c r="E97" s="1208" t="s">
        <v>2834</v>
      </c>
      <c r="F97" s="1193" t="s">
        <v>2741</v>
      </c>
      <c r="G97" s="1193" t="s">
        <v>2741</v>
      </c>
      <c r="H97" s="1226" t="s">
        <v>2871</v>
      </c>
      <c r="J97" s="1196">
        <v>0</v>
      </c>
      <c r="K97" s="1207">
        <v>76200</v>
      </c>
      <c r="L97" s="1207">
        <v>76200</v>
      </c>
    </row>
    <row r="98" spans="2:12" s="1198" customFormat="1" ht="192">
      <c r="B98" s="1193">
        <v>95</v>
      </c>
      <c r="C98" s="1209" t="s">
        <v>2561</v>
      </c>
      <c r="D98" s="1193" t="s">
        <v>376</v>
      </c>
      <c r="E98" s="1208" t="s">
        <v>2834</v>
      </c>
      <c r="F98" s="1193" t="s">
        <v>2741</v>
      </c>
      <c r="G98" s="1193" t="s">
        <v>2741</v>
      </c>
      <c r="H98" s="1226" t="s">
        <v>2871</v>
      </c>
      <c r="J98" s="1196">
        <v>0</v>
      </c>
      <c r="K98" s="1207">
        <v>32100</v>
      </c>
      <c r="L98" s="1207">
        <v>32100</v>
      </c>
    </row>
    <row r="99" spans="2:12" s="1198" customFormat="1" ht="192">
      <c r="B99" s="1193">
        <v>96</v>
      </c>
      <c r="C99" s="1209" t="s">
        <v>2833</v>
      </c>
      <c r="D99" s="1193" t="s">
        <v>376</v>
      </c>
      <c r="E99" s="1208" t="s">
        <v>2834</v>
      </c>
      <c r="F99" s="1193" t="s">
        <v>2741</v>
      </c>
      <c r="G99" s="1193" t="s">
        <v>2741</v>
      </c>
      <c r="H99" s="1226" t="s">
        <v>2871</v>
      </c>
      <c r="J99" s="1196">
        <v>0</v>
      </c>
      <c r="K99" s="1207">
        <v>70600</v>
      </c>
      <c r="L99" s="1207">
        <v>70600</v>
      </c>
    </row>
    <row r="100" spans="2:12" s="1198" customFormat="1" ht="192">
      <c r="B100" s="1193">
        <v>97</v>
      </c>
      <c r="C100" s="1209" t="s">
        <v>2844</v>
      </c>
      <c r="D100" s="1193" t="s">
        <v>376</v>
      </c>
      <c r="E100" s="1208" t="s">
        <v>2834</v>
      </c>
      <c r="F100" s="1193" t="s">
        <v>2741</v>
      </c>
      <c r="G100" s="1193" t="s">
        <v>2741</v>
      </c>
      <c r="H100" s="1226" t="s">
        <v>2874</v>
      </c>
      <c r="J100" s="1196">
        <v>0</v>
      </c>
      <c r="K100" s="1207">
        <v>12600</v>
      </c>
      <c r="L100" s="1207">
        <v>12600</v>
      </c>
    </row>
    <row r="101" spans="2:12" s="1198" customFormat="1" ht="192">
      <c r="B101" s="1193">
        <v>98</v>
      </c>
      <c r="C101" s="1209" t="s">
        <v>2851</v>
      </c>
      <c r="D101" s="1193" t="s">
        <v>376</v>
      </c>
      <c r="E101" s="1208" t="s">
        <v>2834</v>
      </c>
      <c r="F101" s="1193" t="s">
        <v>2741</v>
      </c>
      <c r="G101" s="1193" t="s">
        <v>2741</v>
      </c>
      <c r="H101" s="1226" t="s">
        <v>2874</v>
      </c>
      <c r="J101" s="1196">
        <v>0</v>
      </c>
      <c r="K101" s="1207">
        <v>18900</v>
      </c>
      <c r="L101" s="1207">
        <v>18900</v>
      </c>
    </row>
    <row r="102" spans="2:12" s="1198" customFormat="1" ht="144">
      <c r="B102" s="1193">
        <v>99</v>
      </c>
      <c r="C102" s="1209" t="s">
        <v>2856</v>
      </c>
      <c r="D102" s="1193" t="s">
        <v>376</v>
      </c>
      <c r="E102" s="1208" t="s">
        <v>2834</v>
      </c>
      <c r="F102" s="1193" t="s">
        <v>2741</v>
      </c>
      <c r="G102" s="1193" t="s">
        <v>2741</v>
      </c>
      <c r="H102" s="1226" t="s">
        <v>2875</v>
      </c>
      <c r="J102" s="1196">
        <v>0</v>
      </c>
      <c r="K102" s="1207">
        <v>56000</v>
      </c>
      <c r="L102" s="1207">
        <v>56000</v>
      </c>
    </row>
    <row r="103" spans="2:12" s="1198" customFormat="1" ht="144">
      <c r="B103" s="1193">
        <v>100</v>
      </c>
      <c r="C103" s="1209" t="s">
        <v>2876</v>
      </c>
      <c r="D103" s="1193" t="s">
        <v>376</v>
      </c>
      <c r="E103" s="1208" t="s">
        <v>2834</v>
      </c>
      <c r="F103" s="1193" t="s">
        <v>2741</v>
      </c>
      <c r="G103" s="1193" t="s">
        <v>2741</v>
      </c>
      <c r="H103" s="1226" t="s">
        <v>2875</v>
      </c>
      <c r="J103" s="1196">
        <v>0</v>
      </c>
      <c r="K103" s="1207">
        <v>56000</v>
      </c>
      <c r="L103" s="1207">
        <v>56000</v>
      </c>
    </row>
    <row r="104" spans="2:12" s="1198" customFormat="1" ht="144">
      <c r="B104" s="1193">
        <v>101</v>
      </c>
      <c r="C104" s="1209" t="s">
        <v>2872</v>
      </c>
      <c r="D104" s="1193" t="s">
        <v>376</v>
      </c>
      <c r="E104" s="1208" t="s">
        <v>2834</v>
      </c>
      <c r="F104" s="1193" t="s">
        <v>2741</v>
      </c>
      <c r="G104" s="1193" t="s">
        <v>2741</v>
      </c>
      <c r="H104" s="1226" t="s">
        <v>2875</v>
      </c>
      <c r="J104" s="1196">
        <v>0</v>
      </c>
      <c r="K104" s="1207">
        <v>56000</v>
      </c>
      <c r="L104" s="1207">
        <v>56000</v>
      </c>
    </row>
    <row r="105" spans="2:12" s="1198" customFormat="1" ht="144">
      <c r="B105" s="1193">
        <v>102</v>
      </c>
      <c r="C105" s="1209" t="s">
        <v>2859</v>
      </c>
      <c r="D105" s="1193" t="s">
        <v>376</v>
      </c>
      <c r="E105" s="1208" t="s">
        <v>2834</v>
      </c>
      <c r="F105" s="1193" t="s">
        <v>2741</v>
      </c>
      <c r="G105" s="1193" t="s">
        <v>2741</v>
      </c>
      <c r="H105" s="1226" t="s">
        <v>2875</v>
      </c>
      <c r="J105" s="1196">
        <v>0</v>
      </c>
      <c r="K105" s="1207">
        <v>56000</v>
      </c>
      <c r="L105" s="1207">
        <v>56000</v>
      </c>
    </row>
    <row r="106" spans="2:12" s="1198" customFormat="1" ht="144">
      <c r="B106" s="1193">
        <v>103</v>
      </c>
      <c r="C106" s="1209" t="s">
        <v>2877</v>
      </c>
      <c r="D106" s="1193" t="s">
        <v>376</v>
      </c>
      <c r="E106" s="1208" t="s">
        <v>2834</v>
      </c>
      <c r="F106" s="1193" t="s">
        <v>2741</v>
      </c>
      <c r="G106" s="1193" t="s">
        <v>2741</v>
      </c>
      <c r="H106" s="1226" t="s">
        <v>2875</v>
      </c>
      <c r="J106" s="1196">
        <v>0</v>
      </c>
      <c r="K106" s="1207">
        <v>56000</v>
      </c>
      <c r="L106" s="1207">
        <v>56000</v>
      </c>
    </row>
    <row r="107" spans="2:12" s="1198" customFormat="1" ht="144">
      <c r="B107" s="1193">
        <v>104</v>
      </c>
      <c r="C107" s="1209" t="s">
        <v>2833</v>
      </c>
      <c r="D107" s="1193" t="s">
        <v>376</v>
      </c>
      <c r="E107" s="1208" t="s">
        <v>2834</v>
      </c>
      <c r="F107" s="1193" t="s">
        <v>2741</v>
      </c>
      <c r="G107" s="1193" t="s">
        <v>2741</v>
      </c>
      <c r="H107" s="1226" t="s">
        <v>2875</v>
      </c>
      <c r="J107" s="1196">
        <v>0</v>
      </c>
      <c r="K107" s="1207">
        <v>56000</v>
      </c>
      <c r="L107" s="1207">
        <v>56000</v>
      </c>
    </row>
    <row r="108" spans="2:12" s="1198" customFormat="1" ht="144">
      <c r="B108" s="1193">
        <v>105</v>
      </c>
      <c r="C108" s="1209" t="s">
        <v>2840</v>
      </c>
      <c r="D108" s="1193" t="s">
        <v>376</v>
      </c>
      <c r="E108" s="1208" t="s">
        <v>2834</v>
      </c>
      <c r="F108" s="1193" t="s">
        <v>2741</v>
      </c>
      <c r="G108" s="1193" t="s">
        <v>2741</v>
      </c>
      <c r="H108" s="1226" t="s">
        <v>2875</v>
      </c>
      <c r="J108" s="1196">
        <v>0</v>
      </c>
      <c r="K108" s="1207">
        <v>25200</v>
      </c>
      <c r="L108" s="1207">
        <v>25200</v>
      </c>
    </row>
    <row r="109" spans="2:12" s="1198" customFormat="1" ht="144">
      <c r="B109" s="1193">
        <v>106</v>
      </c>
      <c r="C109" s="1209" t="s">
        <v>2873</v>
      </c>
      <c r="D109" s="1193" t="s">
        <v>376</v>
      </c>
      <c r="E109" s="1208" t="s">
        <v>2834</v>
      </c>
      <c r="F109" s="1193" t="s">
        <v>2741</v>
      </c>
      <c r="G109" s="1193" t="s">
        <v>2741</v>
      </c>
      <c r="H109" s="1226" t="s">
        <v>2875</v>
      </c>
      <c r="J109" s="1196">
        <v>0</v>
      </c>
      <c r="K109" s="1207">
        <v>25200</v>
      </c>
      <c r="L109" s="1207">
        <v>25200</v>
      </c>
    </row>
    <row r="110" spans="2:12" s="1198" customFormat="1" ht="144">
      <c r="B110" s="1193">
        <v>107</v>
      </c>
      <c r="C110" s="1209" t="s">
        <v>2299</v>
      </c>
      <c r="D110" s="1193" t="s">
        <v>376</v>
      </c>
      <c r="E110" s="1208" t="s">
        <v>2834</v>
      </c>
      <c r="F110" s="1193" t="s">
        <v>2741</v>
      </c>
      <c r="G110" s="1193" t="s">
        <v>2741</v>
      </c>
      <c r="H110" s="1226" t="s">
        <v>2875</v>
      </c>
      <c r="J110" s="1196">
        <v>0</v>
      </c>
      <c r="K110" s="1207">
        <v>25200</v>
      </c>
      <c r="L110" s="1207">
        <v>25200</v>
      </c>
    </row>
    <row r="111" spans="2:12" s="1198" customFormat="1" ht="144">
      <c r="B111" s="1193">
        <v>108</v>
      </c>
      <c r="C111" s="1209" t="s">
        <v>2838</v>
      </c>
      <c r="D111" s="1193" t="s">
        <v>376</v>
      </c>
      <c r="E111" s="1208" t="s">
        <v>2834</v>
      </c>
      <c r="F111" s="1193" t="s">
        <v>2741</v>
      </c>
      <c r="G111" s="1193" t="s">
        <v>2741</v>
      </c>
      <c r="H111" s="1226" t="s">
        <v>2875</v>
      </c>
      <c r="J111" s="1196">
        <v>0</v>
      </c>
      <c r="K111" s="1207">
        <v>25200</v>
      </c>
      <c r="L111" s="1207">
        <v>25200</v>
      </c>
    </row>
    <row r="112" spans="2:12" s="1198" customFormat="1" ht="144">
      <c r="B112" s="1193">
        <v>109</v>
      </c>
      <c r="C112" s="1209" t="s">
        <v>2561</v>
      </c>
      <c r="D112" s="1193" t="s">
        <v>376</v>
      </c>
      <c r="E112" s="1208" t="s">
        <v>2834</v>
      </c>
      <c r="F112" s="1193" t="s">
        <v>2741</v>
      </c>
      <c r="G112" s="1193" t="s">
        <v>2741</v>
      </c>
      <c r="H112" s="1226" t="s">
        <v>2875</v>
      </c>
      <c r="J112" s="1196">
        <v>0</v>
      </c>
      <c r="K112" s="1207">
        <v>25200</v>
      </c>
      <c r="L112" s="1207">
        <v>25200</v>
      </c>
    </row>
    <row r="113" spans="2:12" s="1198" customFormat="1" ht="144">
      <c r="B113" s="1193">
        <v>110</v>
      </c>
      <c r="C113" s="1209" t="s">
        <v>2878</v>
      </c>
      <c r="D113" s="1193" t="s">
        <v>376</v>
      </c>
      <c r="E113" s="1208" t="s">
        <v>2834</v>
      </c>
      <c r="F113" s="1193" t="s">
        <v>2741</v>
      </c>
      <c r="G113" s="1193" t="s">
        <v>2741</v>
      </c>
      <c r="H113" s="1226" t="s">
        <v>2875</v>
      </c>
      <c r="J113" s="1196">
        <v>0</v>
      </c>
      <c r="K113" s="1207">
        <v>25200</v>
      </c>
      <c r="L113" s="1207">
        <v>25200</v>
      </c>
    </row>
    <row r="114" spans="2:12" s="1198" customFormat="1" ht="144">
      <c r="B114" s="1193">
        <v>111</v>
      </c>
      <c r="C114" s="1209" t="s">
        <v>2844</v>
      </c>
      <c r="D114" s="1193" t="s">
        <v>376</v>
      </c>
      <c r="E114" s="1208" t="s">
        <v>2834</v>
      </c>
      <c r="F114" s="1193" t="s">
        <v>2741</v>
      </c>
      <c r="G114" s="1193" t="s">
        <v>2741</v>
      </c>
      <c r="H114" s="1226" t="s">
        <v>2875</v>
      </c>
      <c r="J114" s="1196">
        <v>0</v>
      </c>
      <c r="K114" s="1207">
        <v>16800</v>
      </c>
      <c r="L114" s="1207">
        <v>16800</v>
      </c>
    </row>
    <row r="115" spans="2:12" s="1198" customFormat="1" ht="144">
      <c r="B115" s="1193">
        <v>112</v>
      </c>
      <c r="C115" s="1209" t="s">
        <v>2504</v>
      </c>
      <c r="D115" s="1193" t="s">
        <v>376</v>
      </c>
      <c r="E115" s="1208" t="s">
        <v>2834</v>
      </c>
      <c r="F115" s="1193" t="s">
        <v>2741</v>
      </c>
      <c r="G115" s="1193" t="s">
        <v>2741</v>
      </c>
      <c r="H115" s="1226" t="s">
        <v>2875</v>
      </c>
      <c r="J115" s="1196">
        <v>0</v>
      </c>
      <c r="K115" s="1207">
        <v>22400</v>
      </c>
      <c r="L115" s="1207">
        <v>22400</v>
      </c>
    </row>
    <row r="116" spans="2:12" s="1192" customFormat="1">
      <c r="B116" s="1202"/>
      <c r="C116" s="1202" t="s">
        <v>330</v>
      </c>
      <c r="D116" s="1202"/>
      <c r="E116" s="1202"/>
      <c r="F116" s="1202"/>
      <c r="G116" s="1202"/>
      <c r="H116" s="1227"/>
      <c r="I116" s="1210">
        <f>SUM(I4:I115)</f>
        <v>3100379.2</v>
      </c>
      <c r="J116" s="1210">
        <f t="shared" ref="J116:L116" si="1">SUM(J4:J115)</f>
        <v>977000</v>
      </c>
      <c r="K116" s="1210">
        <f>SUM(K4:K115)</f>
        <v>4030299.65</v>
      </c>
      <c r="L116" s="1210">
        <f t="shared" si="1"/>
        <v>6153678.8499999996</v>
      </c>
    </row>
    <row r="117" spans="2:12" s="1192" customFormat="1">
      <c r="B117" s="1191" t="s">
        <v>331</v>
      </c>
      <c r="C117" s="1191" t="s">
        <v>332</v>
      </c>
      <c r="D117" s="1191"/>
      <c r="E117" s="1191"/>
      <c r="F117" s="1191"/>
      <c r="G117" s="1191"/>
      <c r="H117" s="1222"/>
      <c r="I117" s="1211"/>
      <c r="J117" s="1211"/>
      <c r="K117" s="1211"/>
      <c r="L117" s="1211"/>
    </row>
    <row r="118" spans="2:12">
      <c r="B118" s="1201"/>
      <c r="C118" s="1201" t="s">
        <v>2741</v>
      </c>
      <c r="D118" s="1202" t="s">
        <v>2741</v>
      </c>
      <c r="E118" s="1201" t="s">
        <v>2741</v>
      </c>
      <c r="F118" s="1201" t="s">
        <v>2741</v>
      </c>
      <c r="G118" s="1201" t="s">
        <v>2741</v>
      </c>
      <c r="H118" s="1228" t="s">
        <v>2741</v>
      </c>
      <c r="I118" s="1203">
        <v>0</v>
      </c>
      <c r="J118" s="1203">
        <v>0</v>
      </c>
      <c r="K118" s="1203">
        <v>0</v>
      </c>
      <c r="L118" s="1203">
        <v>0</v>
      </c>
    </row>
    <row r="119" spans="2:12" s="1192" customFormat="1">
      <c r="B119" s="1202"/>
      <c r="C119" s="1202" t="s">
        <v>330</v>
      </c>
      <c r="D119" s="1202"/>
      <c r="E119" s="1202"/>
      <c r="F119" s="1202"/>
      <c r="G119" s="1202"/>
      <c r="H119" s="1227"/>
      <c r="I119" s="1210">
        <f>SUM(I118)</f>
        <v>0</v>
      </c>
      <c r="J119" s="1210">
        <f t="shared" ref="J119:L119" si="2">SUM(J118)</f>
        <v>0</v>
      </c>
      <c r="K119" s="1210">
        <f t="shared" si="2"/>
        <v>0</v>
      </c>
      <c r="L119" s="1210">
        <f t="shared" si="2"/>
        <v>0</v>
      </c>
    </row>
    <row r="120" spans="2:12" s="1192" customFormat="1">
      <c r="B120" s="1191"/>
      <c r="C120" s="1191" t="s">
        <v>334</v>
      </c>
      <c r="D120" s="1191"/>
      <c r="E120" s="1191"/>
      <c r="F120" s="1191"/>
      <c r="G120" s="1191"/>
      <c r="H120" s="1222"/>
      <c r="I120" s="1211">
        <f>SUM(I119,I116)</f>
        <v>3100379.2</v>
      </c>
      <c r="J120" s="1211">
        <f t="shared" ref="J120:L120" si="3">SUM(J119,J116)</f>
        <v>977000</v>
      </c>
      <c r="K120" s="1211">
        <f t="shared" si="3"/>
        <v>4030299.65</v>
      </c>
      <c r="L120" s="1211">
        <f t="shared" si="3"/>
        <v>6153678.8499999996</v>
      </c>
    </row>
    <row r="122" spans="2:12">
      <c r="B122" s="1437" t="s">
        <v>4794</v>
      </c>
      <c r="C122" s="1438"/>
      <c r="D122" s="1438"/>
      <c r="E122" s="1438"/>
      <c r="F122" s="1438"/>
      <c r="G122" s="1438"/>
      <c r="H122" s="1438"/>
      <c r="I122" s="1439"/>
    </row>
    <row r="123" spans="2:12">
      <c r="B123" s="1437" t="s">
        <v>4795</v>
      </c>
      <c r="C123" s="1438"/>
      <c r="D123" s="1438"/>
      <c r="E123" s="1438"/>
      <c r="F123" s="1438"/>
      <c r="G123" s="1438"/>
      <c r="H123" s="1438"/>
      <c r="I123" s="1439"/>
    </row>
    <row r="125" spans="2:12">
      <c r="B125" s="1212" t="s">
        <v>4796</v>
      </c>
      <c r="C125" s="1212"/>
      <c r="D125" s="1213"/>
      <c r="E125" s="1212"/>
      <c r="F125" s="1212"/>
      <c r="G125" s="1212"/>
      <c r="H125" s="1229"/>
      <c r="I125" s="1214" t="s">
        <v>186</v>
      </c>
      <c r="J125" s="1214"/>
      <c r="K125" s="1214"/>
      <c r="L125" s="1214"/>
    </row>
    <row r="126" spans="2:12">
      <c r="B126" s="1215" t="s">
        <v>4797</v>
      </c>
      <c r="C126" s="1216"/>
      <c r="D126" s="1217"/>
      <c r="E126" s="1216"/>
      <c r="F126" s="1216"/>
      <c r="G126" s="1216"/>
      <c r="H126" s="1230"/>
      <c r="I126" s="1216"/>
      <c r="J126" s="1218"/>
      <c r="K126" s="1218"/>
      <c r="L126" s="1218"/>
    </row>
    <row r="127" spans="2:12">
      <c r="B127" s="1216"/>
      <c r="C127" s="1216"/>
      <c r="D127" s="1217"/>
      <c r="E127" s="1216"/>
      <c r="F127" s="1216"/>
      <c r="G127" s="1216"/>
      <c r="H127" s="1230"/>
      <c r="I127" s="1216"/>
      <c r="J127" s="1218"/>
      <c r="K127" s="1218"/>
      <c r="L127" s="1218"/>
    </row>
    <row r="128" spans="2:12">
      <c r="B128" s="1212" t="s">
        <v>4798</v>
      </c>
      <c r="C128" s="1212"/>
      <c r="D128" s="1213"/>
      <c r="E128" s="1212"/>
      <c r="F128" s="1212"/>
      <c r="G128" s="1212"/>
      <c r="H128" s="1229"/>
      <c r="I128" s="1216"/>
      <c r="J128" s="1218"/>
      <c r="K128" s="1218"/>
      <c r="L128" s="1218"/>
    </row>
    <row r="129" spans="2:12">
      <c r="B129" s="1218"/>
      <c r="C129" s="1218"/>
      <c r="D129" s="1219"/>
      <c r="E129" s="1218"/>
      <c r="F129" s="1218"/>
      <c r="G129" s="1218"/>
      <c r="H129" s="1231"/>
      <c r="I129" s="1218"/>
      <c r="J129" s="1218"/>
      <c r="K129" s="1220"/>
      <c r="L129" s="1218"/>
    </row>
    <row r="130" spans="2:12">
      <c r="B130" s="1218"/>
      <c r="C130" s="1218"/>
      <c r="D130" s="1219"/>
      <c r="E130" s="1218"/>
      <c r="F130" s="1218"/>
      <c r="G130" s="1218"/>
      <c r="H130" s="1231"/>
      <c r="I130" s="1218"/>
      <c r="J130" s="1218"/>
      <c r="K130" s="1218"/>
      <c r="L130" s="1218"/>
    </row>
    <row r="131" spans="2:12">
      <c r="B131" s="1214" t="s">
        <v>4799</v>
      </c>
      <c r="C131" s="1214"/>
      <c r="D131" s="1221"/>
      <c r="E131" s="1214"/>
      <c r="F131" s="1214"/>
      <c r="G131" s="1214"/>
      <c r="H131" s="1232"/>
      <c r="I131" s="1214" t="s">
        <v>186</v>
      </c>
      <c r="J131" s="1214"/>
      <c r="K131" s="1214"/>
      <c r="L131" s="1214"/>
    </row>
    <row r="132" spans="2:12">
      <c r="B132" s="1215" t="s">
        <v>4797</v>
      </c>
      <c r="C132" s="1218"/>
      <c r="D132" s="1219"/>
      <c r="E132" s="1218"/>
      <c r="F132" s="1218"/>
      <c r="G132" s="1218"/>
      <c r="H132" s="1231"/>
      <c r="I132" s="1218"/>
      <c r="J132" s="1218"/>
      <c r="K132" s="1218"/>
      <c r="L132" s="1218"/>
    </row>
    <row r="133" spans="2:12">
      <c r="B133" s="1218"/>
      <c r="C133" s="1218"/>
      <c r="D133" s="1219"/>
      <c r="E133" s="1218"/>
      <c r="F133" s="1218"/>
      <c r="G133" s="1218"/>
      <c r="H133" s="1231"/>
      <c r="I133" s="1218"/>
      <c r="J133" s="1218"/>
      <c r="K133" s="1218"/>
      <c r="L133" s="1218"/>
    </row>
    <row r="134" spans="2:12">
      <c r="B134" s="1212" t="s">
        <v>4798</v>
      </c>
      <c r="C134" s="1212"/>
      <c r="D134" s="1213"/>
      <c r="E134" s="1212"/>
      <c r="F134" s="1212"/>
      <c r="G134" s="1212"/>
      <c r="H134" s="1229"/>
      <c r="I134" s="1218"/>
      <c r="J134" s="1218"/>
      <c r="K134" s="1218"/>
      <c r="L134" s="1218"/>
    </row>
    <row r="137" spans="2:12" ht="12.75" thickBot="1"/>
    <row r="138" spans="2:12" ht="15" thickBot="1">
      <c r="F138" s="1358" t="s">
        <v>336</v>
      </c>
      <c r="G138" s="1360" t="s">
        <v>337</v>
      </c>
      <c r="H138" s="1361"/>
      <c r="I138" s="1361"/>
      <c r="J138" s="1362"/>
      <c r="K138" s="1363" t="s">
        <v>338</v>
      </c>
    </row>
    <row r="139" spans="2:12" ht="15" thickBot="1">
      <c r="F139" s="1359"/>
      <c r="G139" s="90" t="s">
        <v>339</v>
      </c>
      <c r="H139" s="90" t="s">
        <v>340</v>
      </c>
      <c r="I139" s="90" t="s">
        <v>341</v>
      </c>
      <c r="J139" s="90" t="s">
        <v>342</v>
      </c>
      <c r="K139" s="1364"/>
    </row>
    <row r="140" spans="2:12" ht="43.5" thickBot="1">
      <c r="F140" s="91" t="s">
        <v>343</v>
      </c>
      <c r="G140" s="90">
        <v>0</v>
      </c>
      <c r="H140" s="90">
        <v>0</v>
      </c>
      <c r="I140" s="90">
        <v>0</v>
      </c>
      <c r="J140" s="90">
        <v>0</v>
      </c>
      <c r="K140" s="90">
        <f>SUM(G140:J140)</f>
        <v>0</v>
      </c>
    </row>
    <row r="141" spans="2:12" ht="60.75" thickBot="1">
      <c r="F141" s="92" t="s">
        <v>344</v>
      </c>
      <c r="G141" s="93">
        <v>1616649.65</v>
      </c>
      <c r="H141" s="93">
        <v>1226755</v>
      </c>
      <c r="I141" s="93">
        <v>1037424.2</v>
      </c>
      <c r="J141" s="93">
        <v>0</v>
      </c>
      <c r="K141" s="90">
        <f>SUM(G141:J141)</f>
        <v>3880828.8499999996</v>
      </c>
    </row>
    <row r="142" spans="2:12" ht="90.75" thickBot="1">
      <c r="F142" s="92" t="s">
        <v>345</v>
      </c>
      <c r="G142" s="93">
        <v>0</v>
      </c>
      <c r="H142" s="93">
        <v>0</v>
      </c>
      <c r="I142" s="93">
        <v>0</v>
      </c>
      <c r="J142" s="93">
        <v>0</v>
      </c>
      <c r="K142" s="90">
        <f t="shared" ref="K142:K145" si="4">SUM(G142:J142)</f>
        <v>0</v>
      </c>
    </row>
    <row r="143" spans="2:12" ht="60.75" thickBot="1">
      <c r="F143" s="92" t="s">
        <v>346</v>
      </c>
      <c r="G143" s="93">
        <v>0</v>
      </c>
      <c r="H143" s="93">
        <v>1949450</v>
      </c>
      <c r="I143" s="93">
        <v>323400</v>
      </c>
      <c r="J143" s="93">
        <v>0</v>
      </c>
      <c r="K143" s="90">
        <f t="shared" si="4"/>
        <v>2272850</v>
      </c>
    </row>
    <row r="144" spans="2:12" ht="57.75" thickBot="1">
      <c r="F144" s="94" t="s">
        <v>347</v>
      </c>
      <c r="G144" s="93">
        <f>SUM(G141:G143)</f>
        <v>1616649.65</v>
      </c>
      <c r="H144" s="93">
        <f t="shared" ref="H144:J144" si="5">SUM(H141:H143)</f>
        <v>3176205</v>
      </c>
      <c r="I144" s="93">
        <f t="shared" si="5"/>
        <v>1360824.2</v>
      </c>
      <c r="J144" s="93">
        <f t="shared" si="5"/>
        <v>0</v>
      </c>
      <c r="K144" s="90">
        <f t="shared" si="4"/>
        <v>6153678.8500000006</v>
      </c>
    </row>
    <row r="145" spans="6:11" ht="43.5" thickBot="1">
      <c r="F145" s="91" t="s">
        <v>348</v>
      </c>
      <c r="G145" s="90">
        <f>SUM(G144,G140)</f>
        <v>1616649.65</v>
      </c>
      <c r="H145" s="90">
        <f t="shared" ref="H145:J145" si="6">SUM(H144,H140)</f>
        <v>3176205</v>
      </c>
      <c r="I145" s="90">
        <f t="shared" si="6"/>
        <v>1360824.2</v>
      </c>
      <c r="J145" s="90">
        <f t="shared" si="6"/>
        <v>0</v>
      </c>
      <c r="K145" s="90">
        <f t="shared" si="4"/>
        <v>6153678.8500000006</v>
      </c>
    </row>
    <row r="146" spans="6:11" ht="15" thickBot="1">
      <c r="F146" s="91" t="s">
        <v>349</v>
      </c>
      <c r="G146" s="95">
        <f>G145/K145</f>
        <v>0.26271271046262024</v>
      </c>
      <c r="H146" s="95">
        <f>H145/K145</f>
        <v>0.51614734493334824</v>
      </c>
      <c r="I146" s="95">
        <f>I145/K145</f>
        <v>0.22113994460403144</v>
      </c>
      <c r="J146" s="95">
        <v>0</v>
      </c>
      <c r="K146" s="95">
        <v>1</v>
      </c>
    </row>
  </sheetData>
  <mergeCells count="12">
    <mergeCell ref="F1:F2"/>
    <mergeCell ref="G1:G2"/>
    <mergeCell ref="H1:H2"/>
    <mergeCell ref="E1:E2"/>
    <mergeCell ref="B1:B2"/>
    <mergeCell ref="C1:C2"/>
    <mergeCell ref="D1:D2"/>
    <mergeCell ref="K138:K139"/>
    <mergeCell ref="B122:I122"/>
    <mergeCell ref="B123:I123"/>
    <mergeCell ref="F138:F139"/>
    <mergeCell ref="G138:J1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N2209"/>
  <sheetViews>
    <sheetView topLeftCell="A2196" workbookViewId="0">
      <selection activeCell="K2204" sqref="K2204"/>
    </sheetView>
  </sheetViews>
  <sheetFormatPr defaultColWidth="8.7109375" defaultRowHeight="13.5"/>
  <cols>
    <col min="1" max="1" width="8.7109375" style="676"/>
    <col min="2" max="2" width="40.85546875" style="676" bestFit="1" customWidth="1"/>
    <col min="3" max="3" width="17.7109375" style="676" customWidth="1"/>
    <col min="4" max="4" width="16.28515625" style="676" customWidth="1"/>
    <col min="5" max="5" width="21.28515625" style="676" customWidth="1"/>
    <col min="6" max="6" width="18.5703125" style="676" bestFit="1" customWidth="1"/>
    <col min="7" max="7" width="53.42578125" style="676" customWidth="1"/>
    <col min="8" max="8" width="21.5703125" style="677" customWidth="1"/>
    <col min="9" max="10" width="20.42578125" style="677" customWidth="1"/>
    <col min="11" max="11" width="25.42578125" style="677" customWidth="1"/>
    <col min="12" max="12" width="17.42578125" style="677" customWidth="1"/>
    <col min="13" max="14" width="16.5703125" style="676" bestFit="1" customWidth="1"/>
    <col min="15" max="15" width="8.7109375" style="676"/>
    <col min="16" max="16" width="15.5703125" style="676" customWidth="1"/>
    <col min="17" max="16384" width="8.7109375" style="676"/>
  </cols>
  <sheetData>
    <row r="1" spans="1:12" hidden="1">
      <c r="A1" s="675" t="s">
        <v>310</v>
      </c>
    </row>
    <row r="2" spans="1:12" hidden="1">
      <c r="A2" s="675"/>
    </row>
    <row r="3" spans="1:12" hidden="1">
      <c r="A3" s="678" t="s">
        <v>335</v>
      </c>
    </row>
    <row r="4" spans="1:12" hidden="1">
      <c r="A4" s="678"/>
    </row>
    <row r="5" spans="1:12" hidden="1">
      <c r="A5" s="678" t="s">
        <v>972</v>
      </c>
      <c r="B5" s="679"/>
      <c r="C5" s="679"/>
      <c r="D5" s="679"/>
    </row>
    <row r="6" spans="1:12" hidden="1">
      <c r="A6" s="678"/>
      <c r="B6" s="679"/>
      <c r="C6" s="679"/>
      <c r="D6" s="679"/>
      <c r="E6" s="679"/>
      <c r="F6" s="679"/>
      <c r="G6" s="679"/>
      <c r="H6" s="680"/>
    </row>
    <row r="7" spans="1:12" hidden="1">
      <c r="A7" s="678" t="s">
        <v>311</v>
      </c>
    </row>
    <row r="8" spans="1:12" hidden="1"/>
    <row r="9" spans="1:12" ht="40.5">
      <c r="A9" s="1442" t="s">
        <v>0</v>
      </c>
      <c r="B9" s="1442" t="s">
        <v>312</v>
      </c>
      <c r="C9" s="1442" t="s">
        <v>313</v>
      </c>
      <c r="D9" s="1442" t="s">
        <v>314</v>
      </c>
      <c r="E9" s="1442" t="s">
        <v>315</v>
      </c>
      <c r="F9" s="1442" t="s">
        <v>316</v>
      </c>
      <c r="G9" s="1442" t="s">
        <v>2</v>
      </c>
      <c r="H9" s="681" t="s">
        <v>317</v>
      </c>
      <c r="I9" s="681" t="s">
        <v>318</v>
      </c>
      <c r="J9" s="681" t="s">
        <v>319</v>
      </c>
      <c r="K9" s="681" t="s">
        <v>187</v>
      </c>
    </row>
    <row r="10" spans="1:12">
      <c r="A10" s="1443"/>
      <c r="B10" s="1443"/>
      <c r="C10" s="1443"/>
      <c r="D10" s="1443"/>
      <c r="E10" s="1443"/>
      <c r="F10" s="1443"/>
      <c r="G10" s="1443"/>
      <c r="H10" s="681" t="s">
        <v>3</v>
      </c>
      <c r="I10" s="681" t="s">
        <v>4</v>
      </c>
      <c r="J10" s="681" t="s">
        <v>320</v>
      </c>
      <c r="K10" s="681" t="s">
        <v>321</v>
      </c>
    </row>
    <row r="11" spans="1:12" s="685" customFormat="1">
      <c r="A11" s="682" t="s">
        <v>322</v>
      </c>
      <c r="B11" s="682"/>
      <c r="C11" s="682" t="s">
        <v>973</v>
      </c>
      <c r="D11" s="682"/>
      <c r="E11" s="682"/>
      <c r="F11" s="682"/>
      <c r="G11" s="682"/>
      <c r="H11" s="683"/>
      <c r="I11" s="683"/>
      <c r="J11" s="683"/>
      <c r="K11" s="683"/>
      <c r="L11" s="684"/>
    </row>
    <row r="12" spans="1:12" s="191" customFormat="1" ht="12.6" customHeight="1">
      <c r="A12" s="189">
        <v>1</v>
      </c>
      <c r="B12" s="189" t="s">
        <v>974</v>
      </c>
      <c r="C12" s="189" t="s">
        <v>651</v>
      </c>
      <c r="D12" s="189">
        <v>2211015</v>
      </c>
      <c r="E12" s="189"/>
      <c r="F12" s="189" t="s">
        <v>651</v>
      </c>
      <c r="G12" s="189" t="s">
        <v>975</v>
      </c>
      <c r="H12" s="190">
        <v>176000</v>
      </c>
      <c r="I12" s="190"/>
      <c r="J12" s="190"/>
      <c r="K12" s="190">
        <f t="shared" ref="K12:K66" si="0">H12-I12+J12</f>
        <v>176000</v>
      </c>
      <c r="L12" s="620"/>
    </row>
    <row r="13" spans="1:12" s="191" customFormat="1">
      <c r="A13" s="189">
        <v>2</v>
      </c>
      <c r="B13" s="189" t="s">
        <v>974</v>
      </c>
      <c r="C13" s="189" t="s">
        <v>651</v>
      </c>
      <c r="D13" s="189">
        <v>2211015</v>
      </c>
      <c r="E13" s="189"/>
      <c r="F13" s="189" t="s">
        <v>651</v>
      </c>
      <c r="G13" s="189" t="s">
        <v>975</v>
      </c>
      <c r="H13" s="190">
        <v>176000</v>
      </c>
      <c r="I13" s="190"/>
      <c r="J13" s="190"/>
      <c r="K13" s="190">
        <f t="shared" si="0"/>
        <v>176000</v>
      </c>
      <c r="L13" s="620"/>
    </row>
    <row r="14" spans="1:12" s="191" customFormat="1">
      <c r="A14" s="189">
        <v>3</v>
      </c>
      <c r="B14" s="189" t="s">
        <v>974</v>
      </c>
      <c r="C14" s="189" t="s">
        <v>651</v>
      </c>
      <c r="D14" s="189">
        <v>2211015</v>
      </c>
      <c r="E14" s="189"/>
      <c r="F14" s="189" t="s">
        <v>651</v>
      </c>
      <c r="G14" s="189" t="s">
        <v>975</v>
      </c>
      <c r="H14" s="190">
        <v>160500</v>
      </c>
      <c r="I14" s="190"/>
      <c r="J14" s="190"/>
      <c r="K14" s="190">
        <f t="shared" si="0"/>
        <v>160500</v>
      </c>
      <c r="L14" s="620"/>
    </row>
    <row r="15" spans="1:12" s="191" customFormat="1">
      <c r="A15" s="189">
        <v>4</v>
      </c>
      <c r="B15" s="189" t="s">
        <v>976</v>
      </c>
      <c r="C15" s="189" t="s">
        <v>591</v>
      </c>
      <c r="D15" s="189">
        <v>2211015</v>
      </c>
      <c r="E15" s="189">
        <v>48833</v>
      </c>
      <c r="F15" s="189" t="s">
        <v>591</v>
      </c>
      <c r="G15" s="189" t="s">
        <v>975</v>
      </c>
      <c r="H15" s="190">
        <v>126375</v>
      </c>
      <c r="I15" s="190"/>
      <c r="J15" s="190"/>
      <c r="K15" s="190">
        <f t="shared" si="0"/>
        <v>126375</v>
      </c>
      <c r="L15" s="620"/>
    </row>
    <row r="16" spans="1:12" s="191" customFormat="1">
      <c r="A16" s="189">
        <v>5</v>
      </c>
      <c r="B16" s="189" t="s">
        <v>976</v>
      </c>
      <c r="C16" s="189" t="s">
        <v>591</v>
      </c>
      <c r="D16" s="189"/>
      <c r="E16" s="189"/>
      <c r="F16" s="189" t="s">
        <v>591</v>
      </c>
      <c r="G16" s="189"/>
      <c r="H16" s="190">
        <v>51240</v>
      </c>
      <c r="I16" s="190"/>
      <c r="J16" s="190"/>
      <c r="K16" s="190">
        <f t="shared" si="0"/>
        <v>51240</v>
      </c>
      <c r="L16" s="620"/>
    </row>
    <row r="17" spans="1:12" s="191" customFormat="1">
      <c r="A17" s="189">
        <v>6</v>
      </c>
      <c r="B17" s="189" t="s">
        <v>976</v>
      </c>
      <c r="C17" s="189" t="s">
        <v>591</v>
      </c>
      <c r="D17" s="189"/>
      <c r="E17" s="189"/>
      <c r="F17" s="189" t="s">
        <v>591</v>
      </c>
      <c r="G17" s="189"/>
      <c r="H17" s="190">
        <v>60480</v>
      </c>
      <c r="I17" s="190"/>
      <c r="J17" s="190"/>
      <c r="K17" s="190">
        <f t="shared" si="0"/>
        <v>60480</v>
      </c>
      <c r="L17" s="620"/>
    </row>
    <row r="18" spans="1:12" s="191" customFormat="1">
      <c r="A18" s="189">
        <v>7</v>
      </c>
      <c r="B18" s="189" t="s">
        <v>976</v>
      </c>
      <c r="C18" s="189" t="s">
        <v>591</v>
      </c>
      <c r="D18" s="189"/>
      <c r="E18" s="189"/>
      <c r="F18" s="189" t="s">
        <v>591</v>
      </c>
      <c r="G18" s="189"/>
      <c r="H18" s="190">
        <v>62400</v>
      </c>
      <c r="I18" s="190"/>
      <c r="J18" s="190"/>
      <c r="K18" s="190">
        <f t="shared" si="0"/>
        <v>62400</v>
      </c>
      <c r="L18" s="620"/>
    </row>
    <row r="19" spans="1:12" s="191" customFormat="1">
      <c r="A19" s="189">
        <v>8</v>
      </c>
      <c r="B19" s="189" t="s">
        <v>976</v>
      </c>
      <c r="C19" s="189" t="s">
        <v>591</v>
      </c>
      <c r="D19" s="189"/>
      <c r="E19" s="189"/>
      <c r="F19" s="189" t="s">
        <v>591</v>
      </c>
      <c r="G19" s="189"/>
      <c r="H19" s="190">
        <v>67200</v>
      </c>
      <c r="I19" s="190"/>
      <c r="J19" s="190"/>
      <c r="K19" s="190">
        <f t="shared" si="0"/>
        <v>67200</v>
      </c>
      <c r="L19" s="620"/>
    </row>
    <row r="20" spans="1:12" s="191" customFormat="1">
      <c r="A20" s="189">
        <v>9</v>
      </c>
      <c r="B20" s="189" t="s">
        <v>977</v>
      </c>
      <c r="C20" s="189" t="s">
        <v>591</v>
      </c>
      <c r="D20" s="189"/>
      <c r="E20" s="189"/>
      <c r="F20" s="189" t="s">
        <v>591</v>
      </c>
      <c r="G20" s="189"/>
      <c r="H20" s="190">
        <v>29295</v>
      </c>
      <c r="I20" s="190"/>
      <c r="J20" s="190"/>
      <c r="K20" s="190">
        <f t="shared" si="0"/>
        <v>29295</v>
      </c>
      <c r="L20" s="620"/>
    </row>
    <row r="21" spans="1:12" s="191" customFormat="1">
      <c r="A21" s="189">
        <v>10</v>
      </c>
      <c r="B21" s="189" t="s">
        <v>977</v>
      </c>
      <c r="C21" s="189" t="s">
        <v>591</v>
      </c>
      <c r="D21" s="189"/>
      <c r="E21" s="189">
        <v>43973</v>
      </c>
      <c r="F21" s="189" t="s">
        <v>591</v>
      </c>
      <c r="G21" s="189" t="s">
        <v>978</v>
      </c>
      <c r="H21" s="190">
        <v>974404</v>
      </c>
      <c r="I21" s="190"/>
      <c r="J21" s="190"/>
      <c r="K21" s="190">
        <f t="shared" si="0"/>
        <v>974404</v>
      </c>
      <c r="L21" s="620"/>
    </row>
    <row r="22" spans="1:12" s="191" customFormat="1">
      <c r="A22" s="189">
        <v>11</v>
      </c>
      <c r="B22" s="189" t="s">
        <v>977</v>
      </c>
      <c r="C22" s="189" t="s">
        <v>591</v>
      </c>
      <c r="D22" s="189"/>
      <c r="E22" s="189">
        <v>48902</v>
      </c>
      <c r="F22" s="189" t="s">
        <v>591</v>
      </c>
      <c r="G22" s="189" t="s">
        <v>978</v>
      </c>
      <c r="H22" s="190">
        <v>55000</v>
      </c>
      <c r="I22" s="190"/>
      <c r="J22" s="190"/>
      <c r="K22" s="190">
        <f t="shared" si="0"/>
        <v>55000</v>
      </c>
      <c r="L22" s="620"/>
    </row>
    <row r="23" spans="1:12" s="191" customFormat="1">
      <c r="A23" s="189">
        <v>12</v>
      </c>
      <c r="B23" s="189" t="s">
        <v>979</v>
      </c>
      <c r="C23" s="189" t="s">
        <v>591</v>
      </c>
      <c r="D23" s="189"/>
      <c r="E23" s="189"/>
      <c r="F23" s="189" t="s">
        <v>591</v>
      </c>
      <c r="G23" s="189"/>
      <c r="H23" s="190">
        <v>114000</v>
      </c>
      <c r="I23" s="190"/>
      <c r="J23" s="190"/>
      <c r="K23" s="190">
        <f t="shared" si="0"/>
        <v>114000</v>
      </c>
      <c r="L23" s="620"/>
    </row>
    <row r="24" spans="1:12" s="191" customFormat="1">
      <c r="A24" s="189">
        <v>13</v>
      </c>
      <c r="B24" s="189" t="s">
        <v>979</v>
      </c>
      <c r="C24" s="189" t="s">
        <v>591</v>
      </c>
      <c r="D24" s="189"/>
      <c r="E24" s="189"/>
      <c r="F24" s="189" t="s">
        <v>591</v>
      </c>
      <c r="G24" s="189"/>
      <c r="H24" s="190">
        <v>343200</v>
      </c>
      <c r="I24" s="190"/>
      <c r="J24" s="190"/>
      <c r="K24" s="190">
        <f t="shared" si="0"/>
        <v>343200</v>
      </c>
      <c r="L24" s="620"/>
    </row>
    <row r="25" spans="1:12" s="191" customFormat="1">
      <c r="A25" s="189">
        <v>14</v>
      </c>
      <c r="B25" s="189" t="s">
        <v>979</v>
      </c>
      <c r="C25" s="189" t="s">
        <v>591</v>
      </c>
      <c r="D25" s="189"/>
      <c r="E25" s="189"/>
      <c r="F25" s="189" t="s">
        <v>591</v>
      </c>
      <c r="G25" s="189"/>
      <c r="H25" s="190">
        <v>404880</v>
      </c>
      <c r="I25" s="190"/>
      <c r="J25" s="190"/>
      <c r="K25" s="190">
        <f t="shared" si="0"/>
        <v>404880</v>
      </c>
      <c r="L25" s="620"/>
    </row>
    <row r="26" spans="1:12" s="191" customFormat="1">
      <c r="A26" s="189">
        <v>15</v>
      </c>
      <c r="B26" s="189" t="s">
        <v>979</v>
      </c>
      <c r="C26" s="189" t="s">
        <v>591</v>
      </c>
      <c r="D26" s="189"/>
      <c r="E26" s="189"/>
      <c r="F26" s="189" t="s">
        <v>591</v>
      </c>
      <c r="G26" s="189"/>
      <c r="H26" s="190">
        <v>2976740</v>
      </c>
      <c r="I26" s="190"/>
      <c r="J26" s="190"/>
      <c r="K26" s="190">
        <f t="shared" si="0"/>
        <v>2976740</v>
      </c>
      <c r="L26" s="620"/>
    </row>
    <row r="27" spans="1:12" s="191" customFormat="1">
      <c r="A27" s="189">
        <v>16</v>
      </c>
      <c r="B27" s="189" t="s">
        <v>979</v>
      </c>
      <c r="C27" s="189" t="s">
        <v>591</v>
      </c>
      <c r="D27" s="189"/>
      <c r="E27" s="189"/>
      <c r="F27" s="189" t="s">
        <v>591</v>
      </c>
      <c r="G27" s="189"/>
      <c r="H27" s="190">
        <v>1030000</v>
      </c>
      <c r="I27" s="190"/>
      <c r="J27" s="190"/>
      <c r="K27" s="190">
        <f t="shared" si="0"/>
        <v>1030000</v>
      </c>
      <c r="L27" s="620"/>
    </row>
    <row r="28" spans="1:12" s="191" customFormat="1">
      <c r="A28" s="189">
        <v>17</v>
      </c>
      <c r="B28" s="189" t="s">
        <v>980</v>
      </c>
      <c r="C28" s="189" t="s">
        <v>591</v>
      </c>
      <c r="D28" s="189"/>
      <c r="E28" s="189"/>
      <c r="F28" s="189" t="s">
        <v>591</v>
      </c>
      <c r="G28" s="189"/>
      <c r="H28" s="190">
        <v>9000</v>
      </c>
      <c r="I28" s="190"/>
      <c r="J28" s="190"/>
      <c r="K28" s="190">
        <f t="shared" si="0"/>
        <v>9000</v>
      </c>
      <c r="L28" s="620"/>
    </row>
    <row r="29" spans="1:12" s="191" customFormat="1">
      <c r="A29" s="189">
        <v>18</v>
      </c>
      <c r="B29" s="189" t="s">
        <v>980</v>
      </c>
      <c r="C29" s="189" t="s">
        <v>591</v>
      </c>
      <c r="D29" s="189"/>
      <c r="E29" s="189"/>
      <c r="F29" s="189" t="s">
        <v>591</v>
      </c>
      <c r="G29" s="189"/>
      <c r="H29" s="190">
        <v>28100</v>
      </c>
      <c r="I29" s="190"/>
      <c r="J29" s="190"/>
      <c r="K29" s="190">
        <f t="shared" si="0"/>
        <v>28100</v>
      </c>
      <c r="L29" s="620"/>
    </row>
    <row r="30" spans="1:12" s="191" customFormat="1">
      <c r="A30" s="189">
        <v>19</v>
      </c>
      <c r="B30" s="189" t="s">
        <v>980</v>
      </c>
      <c r="C30" s="189" t="s">
        <v>591</v>
      </c>
      <c r="D30" s="189"/>
      <c r="E30" s="189"/>
      <c r="F30" s="189" t="s">
        <v>591</v>
      </c>
      <c r="G30" s="189"/>
      <c r="H30" s="190">
        <v>409200</v>
      </c>
      <c r="I30" s="190"/>
      <c r="J30" s="190"/>
      <c r="K30" s="190">
        <f t="shared" si="0"/>
        <v>409200</v>
      </c>
      <c r="L30" s="620"/>
    </row>
    <row r="31" spans="1:12" s="191" customFormat="1">
      <c r="A31" s="189">
        <v>20</v>
      </c>
      <c r="B31" s="189" t="s">
        <v>980</v>
      </c>
      <c r="C31" s="189" t="s">
        <v>591</v>
      </c>
      <c r="D31" s="189"/>
      <c r="E31" s="189"/>
      <c r="F31" s="189" t="s">
        <v>591</v>
      </c>
      <c r="G31" s="189"/>
      <c r="H31" s="190">
        <v>696500</v>
      </c>
      <c r="I31" s="190"/>
      <c r="J31" s="190"/>
      <c r="K31" s="190">
        <f t="shared" si="0"/>
        <v>696500</v>
      </c>
      <c r="L31" s="620"/>
    </row>
    <row r="32" spans="1:12" s="191" customFormat="1">
      <c r="A32" s="189">
        <v>21</v>
      </c>
      <c r="B32" s="189" t="s">
        <v>980</v>
      </c>
      <c r="C32" s="189" t="s">
        <v>591</v>
      </c>
      <c r="D32" s="189"/>
      <c r="E32" s="189"/>
      <c r="F32" s="189" t="s">
        <v>591</v>
      </c>
      <c r="G32" s="189"/>
      <c r="H32" s="190">
        <v>1500000</v>
      </c>
      <c r="I32" s="190"/>
      <c r="J32" s="190"/>
      <c r="K32" s="190">
        <f t="shared" si="0"/>
        <v>1500000</v>
      </c>
      <c r="L32" s="620"/>
    </row>
    <row r="33" spans="1:12" s="191" customFormat="1">
      <c r="A33" s="189">
        <v>22</v>
      </c>
      <c r="B33" s="189" t="s">
        <v>980</v>
      </c>
      <c r="C33" s="189" t="s">
        <v>591</v>
      </c>
      <c r="D33" s="189"/>
      <c r="E33" s="189"/>
      <c r="F33" s="189" t="s">
        <v>591</v>
      </c>
      <c r="G33" s="189"/>
      <c r="H33" s="190">
        <v>670000</v>
      </c>
      <c r="I33" s="190"/>
      <c r="J33" s="190"/>
      <c r="K33" s="190">
        <f t="shared" si="0"/>
        <v>670000</v>
      </c>
      <c r="L33" s="620"/>
    </row>
    <row r="34" spans="1:12" s="191" customFormat="1">
      <c r="A34" s="189">
        <v>23</v>
      </c>
      <c r="B34" s="189" t="s">
        <v>981</v>
      </c>
      <c r="C34" s="189" t="s">
        <v>591</v>
      </c>
      <c r="D34" s="189">
        <v>2211015</v>
      </c>
      <c r="E34" s="189"/>
      <c r="F34" s="189" t="s">
        <v>591</v>
      </c>
      <c r="G34" s="189" t="s">
        <v>975</v>
      </c>
      <c r="H34" s="190">
        <v>50835</v>
      </c>
      <c r="I34" s="190"/>
      <c r="J34" s="190"/>
      <c r="K34" s="190">
        <f t="shared" si="0"/>
        <v>50835</v>
      </c>
      <c r="L34" s="620"/>
    </row>
    <row r="35" spans="1:12" s="191" customFormat="1">
      <c r="A35" s="189">
        <v>24</v>
      </c>
      <c r="B35" s="189" t="s">
        <v>982</v>
      </c>
      <c r="C35" s="189" t="s">
        <v>591</v>
      </c>
      <c r="D35" s="189"/>
      <c r="E35" s="189"/>
      <c r="F35" s="189" t="s">
        <v>591</v>
      </c>
      <c r="G35" s="189"/>
      <c r="H35" s="190">
        <v>250000</v>
      </c>
      <c r="I35" s="190"/>
      <c r="J35" s="190"/>
      <c r="K35" s="190">
        <f t="shared" si="0"/>
        <v>250000</v>
      </c>
      <c r="L35" s="620"/>
    </row>
    <row r="36" spans="1:12" s="191" customFormat="1">
      <c r="A36" s="189">
        <v>25</v>
      </c>
      <c r="B36" s="189" t="s">
        <v>982</v>
      </c>
      <c r="C36" s="189" t="s">
        <v>591</v>
      </c>
      <c r="D36" s="189"/>
      <c r="E36" s="189"/>
      <c r="F36" s="189" t="s">
        <v>591</v>
      </c>
      <c r="G36" s="189"/>
      <c r="H36" s="190">
        <v>250000</v>
      </c>
      <c r="I36" s="190"/>
      <c r="J36" s="190"/>
      <c r="K36" s="190">
        <f t="shared" si="0"/>
        <v>250000</v>
      </c>
      <c r="L36" s="620"/>
    </row>
    <row r="37" spans="1:12" s="191" customFormat="1">
      <c r="A37" s="189">
        <v>26</v>
      </c>
      <c r="B37" s="189" t="s">
        <v>982</v>
      </c>
      <c r="C37" s="189" t="s">
        <v>591</v>
      </c>
      <c r="D37" s="189"/>
      <c r="E37" s="189"/>
      <c r="F37" s="189" t="s">
        <v>591</v>
      </c>
      <c r="G37" s="189"/>
      <c r="H37" s="190">
        <v>250000</v>
      </c>
      <c r="I37" s="190"/>
      <c r="J37" s="190"/>
      <c r="K37" s="190">
        <f t="shared" si="0"/>
        <v>250000</v>
      </c>
      <c r="L37" s="620"/>
    </row>
    <row r="38" spans="1:12" s="191" customFormat="1">
      <c r="A38" s="189">
        <v>27</v>
      </c>
      <c r="B38" s="189" t="s">
        <v>982</v>
      </c>
      <c r="C38" s="189" t="s">
        <v>591</v>
      </c>
      <c r="D38" s="189"/>
      <c r="E38" s="189"/>
      <c r="F38" s="189" t="s">
        <v>591</v>
      </c>
      <c r="G38" s="189"/>
      <c r="H38" s="190">
        <v>1800000</v>
      </c>
      <c r="I38" s="190"/>
      <c r="J38" s="190"/>
      <c r="K38" s="190">
        <f t="shared" si="0"/>
        <v>1800000</v>
      </c>
      <c r="L38" s="620"/>
    </row>
    <row r="39" spans="1:12" s="191" customFormat="1">
      <c r="A39" s="189">
        <v>28</v>
      </c>
      <c r="B39" s="189" t="s">
        <v>983</v>
      </c>
      <c r="C39" s="189" t="s">
        <v>591</v>
      </c>
      <c r="D39" s="189">
        <v>2211001</v>
      </c>
      <c r="E39" s="189">
        <v>50731</v>
      </c>
      <c r="F39" s="189" t="s">
        <v>591</v>
      </c>
      <c r="G39" s="189" t="s">
        <v>984</v>
      </c>
      <c r="H39" s="190">
        <v>51150</v>
      </c>
      <c r="I39" s="190"/>
      <c r="J39" s="190"/>
      <c r="K39" s="190">
        <f t="shared" si="0"/>
        <v>51150</v>
      </c>
      <c r="L39" s="620"/>
    </row>
    <row r="40" spans="1:12" s="191" customFormat="1">
      <c r="A40" s="189">
        <v>29</v>
      </c>
      <c r="B40" s="189" t="s">
        <v>983</v>
      </c>
      <c r="C40" s="189" t="s">
        <v>591</v>
      </c>
      <c r="D40" s="189">
        <v>2211001</v>
      </c>
      <c r="E40" s="189">
        <v>50616</v>
      </c>
      <c r="F40" s="189" t="s">
        <v>591</v>
      </c>
      <c r="G40" s="189" t="s">
        <v>984</v>
      </c>
      <c r="H40" s="190">
        <v>59100</v>
      </c>
      <c r="I40" s="190"/>
      <c r="J40" s="190"/>
      <c r="K40" s="190">
        <f t="shared" si="0"/>
        <v>59100</v>
      </c>
      <c r="L40" s="620"/>
    </row>
    <row r="41" spans="1:12" s="191" customFormat="1">
      <c r="A41" s="189">
        <v>30</v>
      </c>
      <c r="B41" s="189" t="s">
        <v>983</v>
      </c>
      <c r="C41" s="189" t="s">
        <v>591</v>
      </c>
      <c r="D41" s="189">
        <v>2211001</v>
      </c>
      <c r="E41" s="189">
        <v>50615</v>
      </c>
      <c r="F41" s="189" t="s">
        <v>591</v>
      </c>
      <c r="G41" s="189" t="s">
        <v>984</v>
      </c>
      <c r="H41" s="190">
        <v>70200</v>
      </c>
      <c r="I41" s="190"/>
      <c r="J41" s="190"/>
      <c r="K41" s="190">
        <f t="shared" si="0"/>
        <v>70200</v>
      </c>
      <c r="L41" s="620"/>
    </row>
    <row r="42" spans="1:12" s="191" customFormat="1">
      <c r="A42" s="189">
        <v>31</v>
      </c>
      <c r="B42" s="189" t="s">
        <v>983</v>
      </c>
      <c r="C42" s="189" t="s">
        <v>591</v>
      </c>
      <c r="D42" s="189">
        <v>2211001</v>
      </c>
      <c r="E42" s="189">
        <v>50737</v>
      </c>
      <c r="F42" s="189" t="s">
        <v>591</v>
      </c>
      <c r="G42" s="189" t="s">
        <v>984</v>
      </c>
      <c r="H42" s="190">
        <v>93330</v>
      </c>
      <c r="I42" s="190"/>
      <c r="J42" s="190"/>
      <c r="K42" s="190">
        <f t="shared" si="0"/>
        <v>93330</v>
      </c>
      <c r="L42" s="620"/>
    </row>
    <row r="43" spans="1:12" s="191" customFormat="1">
      <c r="A43" s="189">
        <v>32</v>
      </c>
      <c r="B43" s="189" t="s">
        <v>983</v>
      </c>
      <c r="C43" s="189" t="s">
        <v>591</v>
      </c>
      <c r="D43" s="189">
        <v>2211001</v>
      </c>
      <c r="E43" s="189">
        <v>50732</v>
      </c>
      <c r="F43" s="189" t="s">
        <v>591</v>
      </c>
      <c r="G43" s="189" t="s">
        <v>984</v>
      </c>
      <c r="H43" s="190">
        <v>106020</v>
      </c>
      <c r="I43" s="190"/>
      <c r="J43" s="190"/>
      <c r="K43" s="190">
        <f t="shared" si="0"/>
        <v>106020</v>
      </c>
      <c r="L43" s="620"/>
    </row>
    <row r="44" spans="1:12" s="191" customFormat="1">
      <c r="A44" s="189">
        <v>33</v>
      </c>
      <c r="B44" s="189" t="s">
        <v>983</v>
      </c>
      <c r="C44" s="189" t="s">
        <v>591</v>
      </c>
      <c r="D44" s="189">
        <v>2211001</v>
      </c>
      <c r="E44" s="189">
        <v>50734</v>
      </c>
      <c r="F44" s="189" t="s">
        <v>591</v>
      </c>
      <c r="G44" s="189" t="s">
        <v>984</v>
      </c>
      <c r="H44" s="190">
        <v>109500</v>
      </c>
      <c r="I44" s="190"/>
      <c r="J44" s="190"/>
      <c r="K44" s="190">
        <f t="shared" si="0"/>
        <v>109500</v>
      </c>
      <c r="L44" s="620"/>
    </row>
    <row r="45" spans="1:12" s="191" customFormat="1">
      <c r="A45" s="189">
        <v>34</v>
      </c>
      <c r="B45" s="189" t="s">
        <v>983</v>
      </c>
      <c r="C45" s="189" t="s">
        <v>591</v>
      </c>
      <c r="D45" s="189">
        <v>2211001</v>
      </c>
      <c r="E45" s="189">
        <v>50729</v>
      </c>
      <c r="F45" s="189" t="s">
        <v>591</v>
      </c>
      <c r="G45" s="189" t="s">
        <v>984</v>
      </c>
      <c r="H45" s="190">
        <v>110100</v>
      </c>
      <c r="I45" s="190"/>
      <c r="J45" s="190"/>
      <c r="K45" s="190">
        <f t="shared" si="0"/>
        <v>110100</v>
      </c>
      <c r="L45" s="620"/>
    </row>
    <row r="46" spans="1:12" s="191" customFormat="1">
      <c r="A46" s="189">
        <v>35</v>
      </c>
      <c r="B46" s="189" t="s">
        <v>983</v>
      </c>
      <c r="C46" s="189" t="s">
        <v>591</v>
      </c>
      <c r="D46" s="189">
        <v>2211001</v>
      </c>
      <c r="E46" s="189">
        <v>50614</v>
      </c>
      <c r="F46" s="189" t="s">
        <v>591</v>
      </c>
      <c r="G46" s="189" t="s">
        <v>984</v>
      </c>
      <c r="H46" s="190">
        <v>134640</v>
      </c>
      <c r="I46" s="190"/>
      <c r="J46" s="190"/>
      <c r="K46" s="190">
        <f t="shared" si="0"/>
        <v>134640</v>
      </c>
      <c r="L46" s="620"/>
    </row>
    <row r="47" spans="1:12" s="191" customFormat="1">
      <c r="A47" s="189">
        <v>36</v>
      </c>
      <c r="B47" s="189" t="s">
        <v>983</v>
      </c>
      <c r="C47" s="189" t="s">
        <v>591</v>
      </c>
      <c r="D47" s="189">
        <v>2211001</v>
      </c>
      <c r="E47" s="189"/>
      <c r="F47" s="189" t="s">
        <v>591</v>
      </c>
      <c r="G47" s="189" t="s">
        <v>984</v>
      </c>
      <c r="H47" s="190">
        <v>142500</v>
      </c>
      <c r="I47" s="190"/>
      <c r="J47" s="190"/>
      <c r="K47" s="190">
        <f t="shared" si="0"/>
        <v>142500</v>
      </c>
      <c r="L47" s="620"/>
    </row>
    <row r="48" spans="1:12" s="191" customFormat="1">
      <c r="A48" s="189">
        <v>37</v>
      </c>
      <c r="B48" s="189" t="s">
        <v>983</v>
      </c>
      <c r="C48" s="189" t="s">
        <v>591</v>
      </c>
      <c r="D48" s="189">
        <v>2211001</v>
      </c>
      <c r="E48" s="189">
        <v>50733</v>
      </c>
      <c r="F48" s="189" t="s">
        <v>591</v>
      </c>
      <c r="G48" s="189" t="s">
        <v>984</v>
      </c>
      <c r="H48" s="190">
        <v>147300</v>
      </c>
      <c r="I48" s="190"/>
      <c r="J48" s="190"/>
      <c r="K48" s="190">
        <f t="shared" si="0"/>
        <v>147300</v>
      </c>
      <c r="L48" s="620"/>
    </row>
    <row r="49" spans="1:12" s="191" customFormat="1">
      <c r="A49" s="189">
        <v>38</v>
      </c>
      <c r="B49" s="189" t="s">
        <v>983</v>
      </c>
      <c r="C49" s="189" t="s">
        <v>591</v>
      </c>
      <c r="D49" s="189">
        <v>2211001</v>
      </c>
      <c r="E49" s="189">
        <v>50730</v>
      </c>
      <c r="F49" s="189" t="s">
        <v>591</v>
      </c>
      <c r="G49" s="189" t="s">
        <v>984</v>
      </c>
      <c r="H49" s="190">
        <v>149100</v>
      </c>
      <c r="I49" s="190"/>
      <c r="J49" s="190"/>
      <c r="K49" s="190">
        <f t="shared" si="0"/>
        <v>149100</v>
      </c>
      <c r="L49" s="620"/>
    </row>
    <row r="50" spans="1:12" s="191" customFormat="1">
      <c r="A50" s="189">
        <v>39</v>
      </c>
      <c r="B50" s="189" t="s">
        <v>983</v>
      </c>
      <c r="C50" s="189" t="s">
        <v>591</v>
      </c>
      <c r="D50" s="189">
        <v>2211001</v>
      </c>
      <c r="E50" s="189">
        <v>48248</v>
      </c>
      <c r="F50" s="189" t="s">
        <v>591</v>
      </c>
      <c r="G50" s="189" t="s">
        <v>984</v>
      </c>
      <c r="H50" s="190">
        <v>167650</v>
      </c>
      <c r="I50" s="190"/>
      <c r="J50" s="190"/>
      <c r="K50" s="190">
        <f t="shared" si="0"/>
        <v>167650</v>
      </c>
      <c r="L50" s="620"/>
    </row>
    <row r="51" spans="1:12" s="191" customFormat="1">
      <c r="A51" s="189">
        <v>40</v>
      </c>
      <c r="B51" s="189" t="s">
        <v>983</v>
      </c>
      <c r="C51" s="189" t="s">
        <v>591</v>
      </c>
      <c r="D51" s="189">
        <v>2211001</v>
      </c>
      <c r="E51" s="189">
        <v>50735</v>
      </c>
      <c r="F51" s="189" t="s">
        <v>591</v>
      </c>
      <c r="G51" s="189" t="s">
        <v>984</v>
      </c>
      <c r="H51" s="190">
        <v>168010</v>
      </c>
      <c r="I51" s="190"/>
      <c r="J51" s="190"/>
      <c r="K51" s="190">
        <f t="shared" si="0"/>
        <v>168010</v>
      </c>
      <c r="L51" s="620"/>
    </row>
    <row r="52" spans="1:12" s="191" customFormat="1">
      <c r="A52" s="189">
        <v>41</v>
      </c>
      <c r="B52" s="189" t="s">
        <v>983</v>
      </c>
      <c r="C52" s="189" t="s">
        <v>591</v>
      </c>
      <c r="D52" s="189">
        <v>2211001</v>
      </c>
      <c r="E52" s="189">
        <v>50612</v>
      </c>
      <c r="F52" s="189" t="s">
        <v>591</v>
      </c>
      <c r="G52" s="189" t="s">
        <v>984</v>
      </c>
      <c r="H52" s="190">
        <v>184800</v>
      </c>
      <c r="I52" s="190"/>
      <c r="J52" s="190"/>
      <c r="K52" s="190">
        <f t="shared" si="0"/>
        <v>184800</v>
      </c>
      <c r="L52" s="620"/>
    </row>
    <row r="53" spans="1:12" s="191" customFormat="1">
      <c r="A53" s="189">
        <v>42</v>
      </c>
      <c r="B53" s="189" t="s">
        <v>983</v>
      </c>
      <c r="C53" s="189" t="s">
        <v>591</v>
      </c>
      <c r="D53" s="189">
        <v>2211001</v>
      </c>
      <c r="E53" s="189"/>
      <c r="F53" s="189" t="s">
        <v>591</v>
      </c>
      <c r="G53" s="189" t="s">
        <v>984</v>
      </c>
      <c r="H53" s="190">
        <v>203461</v>
      </c>
      <c r="I53" s="190"/>
      <c r="J53" s="190"/>
      <c r="K53" s="190">
        <f t="shared" si="0"/>
        <v>203461</v>
      </c>
      <c r="L53" s="620"/>
    </row>
    <row r="54" spans="1:12" s="191" customFormat="1">
      <c r="A54" s="189">
        <v>43</v>
      </c>
      <c r="B54" s="189" t="s">
        <v>983</v>
      </c>
      <c r="C54" s="189" t="s">
        <v>591</v>
      </c>
      <c r="D54" s="189">
        <v>2211001</v>
      </c>
      <c r="E54" s="189">
        <v>50728</v>
      </c>
      <c r="F54" s="189" t="s">
        <v>591</v>
      </c>
      <c r="G54" s="189" t="s">
        <v>984</v>
      </c>
      <c r="H54" s="190">
        <v>226170</v>
      </c>
      <c r="I54" s="190"/>
      <c r="J54" s="190"/>
      <c r="K54" s="190">
        <f t="shared" si="0"/>
        <v>226170</v>
      </c>
      <c r="L54" s="620"/>
    </row>
    <row r="55" spans="1:12" s="191" customFormat="1">
      <c r="A55" s="189">
        <v>44</v>
      </c>
      <c r="B55" s="189" t="s">
        <v>983</v>
      </c>
      <c r="C55" s="189" t="s">
        <v>591</v>
      </c>
      <c r="D55" s="189">
        <v>2211001</v>
      </c>
      <c r="E55" s="189">
        <v>50617</v>
      </c>
      <c r="F55" s="189" t="s">
        <v>591</v>
      </c>
      <c r="G55" s="189" t="s">
        <v>984</v>
      </c>
      <c r="H55" s="190">
        <v>316500</v>
      </c>
      <c r="I55" s="190"/>
      <c r="J55" s="190"/>
      <c r="K55" s="190">
        <f t="shared" si="0"/>
        <v>316500</v>
      </c>
      <c r="L55" s="620"/>
    </row>
    <row r="56" spans="1:12" s="191" customFormat="1">
      <c r="A56" s="189">
        <v>45</v>
      </c>
      <c r="B56" s="189" t="s">
        <v>983</v>
      </c>
      <c r="C56" s="189" t="s">
        <v>591</v>
      </c>
      <c r="D56" s="189">
        <v>2211001</v>
      </c>
      <c r="E56" s="189">
        <v>50727</v>
      </c>
      <c r="F56" s="189" t="s">
        <v>591</v>
      </c>
      <c r="G56" s="189" t="s">
        <v>984</v>
      </c>
      <c r="H56" s="190">
        <v>344640</v>
      </c>
      <c r="I56" s="190"/>
      <c r="J56" s="190"/>
      <c r="K56" s="190">
        <f t="shared" si="0"/>
        <v>344640</v>
      </c>
      <c r="L56" s="620"/>
    </row>
    <row r="57" spans="1:12" s="191" customFormat="1">
      <c r="A57" s="189">
        <v>46</v>
      </c>
      <c r="B57" s="189" t="s">
        <v>983</v>
      </c>
      <c r="C57" s="189" t="s">
        <v>591</v>
      </c>
      <c r="D57" s="189">
        <v>2211001</v>
      </c>
      <c r="E57" s="189">
        <v>48231</v>
      </c>
      <c r="F57" s="189" t="s">
        <v>591</v>
      </c>
      <c r="G57" s="189" t="s">
        <v>984</v>
      </c>
      <c r="H57" s="190">
        <v>376800</v>
      </c>
      <c r="I57" s="190"/>
      <c r="J57" s="190"/>
      <c r="K57" s="190">
        <f t="shared" si="0"/>
        <v>376800</v>
      </c>
      <c r="L57" s="620"/>
    </row>
    <row r="58" spans="1:12" s="191" customFormat="1">
      <c r="A58" s="189">
        <v>47</v>
      </c>
      <c r="B58" s="189" t="s">
        <v>983</v>
      </c>
      <c r="C58" s="189" t="s">
        <v>591</v>
      </c>
      <c r="D58" s="189">
        <v>2211001</v>
      </c>
      <c r="E58" s="189">
        <v>50610</v>
      </c>
      <c r="F58" s="189" t="s">
        <v>591</v>
      </c>
      <c r="G58" s="189" t="s">
        <v>984</v>
      </c>
      <c r="H58" s="190">
        <v>380700</v>
      </c>
      <c r="I58" s="190"/>
      <c r="J58" s="190"/>
      <c r="K58" s="190">
        <f t="shared" si="0"/>
        <v>380700</v>
      </c>
      <c r="L58" s="620"/>
    </row>
    <row r="59" spans="1:12" s="191" customFormat="1">
      <c r="A59" s="189">
        <v>48</v>
      </c>
      <c r="B59" s="189" t="s">
        <v>983</v>
      </c>
      <c r="C59" s="189" t="s">
        <v>591</v>
      </c>
      <c r="D59" s="189">
        <v>2211001</v>
      </c>
      <c r="E59" s="189"/>
      <c r="F59" s="189" t="s">
        <v>591</v>
      </c>
      <c r="G59" s="189" t="s">
        <v>984</v>
      </c>
      <c r="H59" s="190">
        <v>120000</v>
      </c>
      <c r="I59" s="190"/>
      <c r="J59" s="190"/>
      <c r="K59" s="190">
        <f t="shared" si="0"/>
        <v>120000</v>
      </c>
      <c r="L59" s="620"/>
    </row>
    <row r="60" spans="1:12" s="191" customFormat="1">
      <c r="A60" s="189">
        <v>49</v>
      </c>
      <c r="B60" s="189" t="s">
        <v>983</v>
      </c>
      <c r="C60" s="189" t="s">
        <v>591</v>
      </c>
      <c r="D60" s="189">
        <v>2211001</v>
      </c>
      <c r="E60" s="189"/>
      <c r="F60" s="189" t="s">
        <v>591</v>
      </c>
      <c r="G60" s="189" t="s">
        <v>984</v>
      </c>
      <c r="H60" s="190">
        <v>1207600</v>
      </c>
      <c r="I60" s="190"/>
      <c r="J60" s="190"/>
      <c r="K60" s="190">
        <f t="shared" si="0"/>
        <v>1207600</v>
      </c>
      <c r="L60" s="620"/>
    </row>
    <row r="61" spans="1:12" s="191" customFormat="1">
      <c r="A61" s="189">
        <v>50</v>
      </c>
      <c r="B61" s="189" t="s">
        <v>983</v>
      </c>
      <c r="C61" s="189" t="s">
        <v>591</v>
      </c>
      <c r="D61" s="189">
        <v>2211001</v>
      </c>
      <c r="E61" s="189"/>
      <c r="F61" s="189" t="s">
        <v>591</v>
      </c>
      <c r="G61" s="189" t="s">
        <v>984</v>
      </c>
      <c r="H61" s="190">
        <v>336900</v>
      </c>
      <c r="I61" s="190"/>
      <c r="J61" s="190"/>
      <c r="K61" s="190">
        <f t="shared" si="0"/>
        <v>336900</v>
      </c>
      <c r="L61" s="620"/>
    </row>
    <row r="62" spans="1:12" s="191" customFormat="1">
      <c r="A62" s="189">
        <v>51</v>
      </c>
      <c r="B62" s="189" t="s">
        <v>983</v>
      </c>
      <c r="C62" s="189" t="s">
        <v>591</v>
      </c>
      <c r="D62" s="189">
        <v>2211001</v>
      </c>
      <c r="E62" s="189"/>
      <c r="F62" s="189" t="s">
        <v>591</v>
      </c>
      <c r="G62" s="189" t="s">
        <v>984</v>
      </c>
      <c r="H62" s="190">
        <v>507500</v>
      </c>
      <c r="I62" s="190"/>
      <c r="J62" s="190"/>
      <c r="K62" s="190">
        <f t="shared" si="0"/>
        <v>507500</v>
      </c>
      <c r="L62" s="620"/>
    </row>
    <row r="63" spans="1:12" s="191" customFormat="1">
      <c r="A63" s="189">
        <v>52</v>
      </c>
      <c r="B63" s="189" t="s">
        <v>983</v>
      </c>
      <c r="C63" s="189" t="s">
        <v>591</v>
      </c>
      <c r="D63" s="189">
        <v>2211001</v>
      </c>
      <c r="E63" s="189"/>
      <c r="F63" s="189" t="s">
        <v>591</v>
      </c>
      <c r="G63" s="189" t="s">
        <v>984</v>
      </c>
      <c r="H63" s="190">
        <v>1470000</v>
      </c>
      <c r="I63" s="190"/>
      <c r="J63" s="190"/>
      <c r="K63" s="190">
        <f t="shared" si="0"/>
        <v>1470000</v>
      </c>
      <c r="L63" s="620"/>
    </row>
    <row r="64" spans="1:12" s="191" customFormat="1">
      <c r="A64" s="189">
        <v>53</v>
      </c>
      <c r="B64" s="189" t="s">
        <v>983</v>
      </c>
      <c r="C64" s="189" t="s">
        <v>591</v>
      </c>
      <c r="D64" s="189">
        <v>2211001</v>
      </c>
      <c r="E64" s="189"/>
      <c r="F64" s="189" t="s">
        <v>591</v>
      </c>
      <c r="G64" s="189" t="s">
        <v>984</v>
      </c>
      <c r="H64" s="190">
        <v>4500000</v>
      </c>
      <c r="I64" s="190"/>
      <c r="J64" s="190"/>
      <c r="K64" s="190">
        <f t="shared" si="0"/>
        <v>4500000</v>
      </c>
      <c r="L64" s="620"/>
    </row>
    <row r="65" spans="1:14" s="191" customFormat="1">
      <c r="A65" s="189">
        <v>54</v>
      </c>
      <c r="B65" s="189" t="s">
        <v>983</v>
      </c>
      <c r="C65" s="189" t="s">
        <v>591</v>
      </c>
      <c r="D65" s="189">
        <v>2211001</v>
      </c>
      <c r="E65" s="189"/>
      <c r="F65" s="189" t="s">
        <v>591</v>
      </c>
      <c r="G65" s="189" t="s">
        <v>984</v>
      </c>
      <c r="H65" s="190">
        <v>14785</v>
      </c>
      <c r="I65" s="190"/>
      <c r="J65" s="190"/>
      <c r="K65" s="190">
        <f t="shared" si="0"/>
        <v>14785</v>
      </c>
      <c r="L65" s="620"/>
    </row>
    <row r="66" spans="1:14" s="191" customFormat="1">
      <c r="A66" s="189">
        <v>55</v>
      </c>
      <c r="B66" s="189" t="s">
        <v>983</v>
      </c>
      <c r="C66" s="189" t="s">
        <v>591</v>
      </c>
      <c r="D66" s="189">
        <v>2211001</v>
      </c>
      <c r="E66" s="189"/>
      <c r="F66" s="189" t="s">
        <v>591</v>
      </c>
      <c r="G66" s="189" t="s">
        <v>984</v>
      </c>
      <c r="H66" s="190">
        <v>84000</v>
      </c>
      <c r="I66" s="190"/>
      <c r="J66" s="190"/>
      <c r="K66" s="190">
        <f t="shared" si="0"/>
        <v>84000</v>
      </c>
      <c r="L66" s="620"/>
    </row>
    <row r="67" spans="1:14" s="191" customFormat="1">
      <c r="A67" s="189">
        <v>56</v>
      </c>
      <c r="B67" s="189" t="s">
        <v>983</v>
      </c>
      <c r="C67" s="189" t="s">
        <v>591</v>
      </c>
      <c r="D67" s="189">
        <v>2211001</v>
      </c>
      <c r="E67" s="189"/>
      <c r="F67" s="189" t="s">
        <v>591</v>
      </c>
      <c r="G67" s="189" t="s">
        <v>984</v>
      </c>
      <c r="H67" s="190"/>
      <c r="I67" s="190"/>
      <c r="J67" s="190">
        <v>117200</v>
      </c>
      <c r="K67" s="190">
        <v>117200</v>
      </c>
      <c r="L67" s="620"/>
    </row>
    <row r="68" spans="1:14" s="191" customFormat="1">
      <c r="A68" s="189">
        <v>57</v>
      </c>
      <c r="B68" s="189" t="s">
        <v>983</v>
      </c>
      <c r="C68" s="189" t="s">
        <v>591</v>
      </c>
      <c r="D68" s="189">
        <v>2211001</v>
      </c>
      <c r="E68" s="189"/>
      <c r="F68" s="189" t="s">
        <v>591</v>
      </c>
      <c r="G68" s="189" t="s">
        <v>984</v>
      </c>
      <c r="H68" s="190"/>
      <c r="I68" s="190"/>
      <c r="J68" s="190">
        <v>265100</v>
      </c>
      <c r="K68" s="190">
        <v>265100</v>
      </c>
      <c r="L68" s="620"/>
    </row>
    <row r="69" spans="1:14" s="191" customFormat="1">
      <c r="A69" s="189">
        <v>58</v>
      </c>
      <c r="B69" s="189" t="s">
        <v>983</v>
      </c>
      <c r="C69" s="189" t="s">
        <v>591</v>
      </c>
      <c r="D69" s="189">
        <v>2211001</v>
      </c>
      <c r="E69" s="189"/>
      <c r="F69" s="189" t="s">
        <v>591</v>
      </c>
      <c r="G69" s="189" t="s">
        <v>984</v>
      </c>
      <c r="H69" s="190"/>
      <c r="I69" s="190"/>
      <c r="J69" s="190">
        <v>268000</v>
      </c>
      <c r="K69" s="190">
        <v>268000</v>
      </c>
      <c r="L69" s="620"/>
    </row>
    <row r="70" spans="1:14" s="191" customFormat="1">
      <c r="A70" s="189">
        <v>59</v>
      </c>
      <c r="B70" s="189" t="s">
        <v>983</v>
      </c>
      <c r="C70" s="189" t="s">
        <v>591</v>
      </c>
      <c r="D70" s="189">
        <v>2211001</v>
      </c>
      <c r="E70" s="189"/>
      <c r="F70" s="189" t="s">
        <v>591</v>
      </c>
      <c r="G70" s="189" t="s">
        <v>984</v>
      </c>
      <c r="H70" s="190"/>
      <c r="I70" s="190"/>
      <c r="J70" s="190">
        <v>272000</v>
      </c>
      <c r="K70" s="190">
        <v>272000</v>
      </c>
      <c r="L70" s="620"/>
    </row>
    <row r="71" spans="1:14" s="191" customFormat="1">
      <c r="A71" s="189">
        <v>60</v>
      </c>
      <c r="B71" s="189" t="s">
        <v>983</v>
      </c>
      <c r="C71" s="189" t="s">
        <v>591</v>
      </c>
      <c r="D71" s="189">
        <v>2211001</v>
      </c>
      <c r="E71" s="189"/>
      <c r="F71" s="189" t="s">
        <v>591</v>
      </c>
      <c r="G71" s="189" t="s">
        <v>984</v>
      </c>
      <c r="H71" s="190"/>
      <c r="I71" s="190"/>
      <c r="J71" s="190">
        <v>296000</v>
      </c>
      <c r="K71" s="190">
        <v>296000</v>
      </c>
      <c r="L71" s="620"/>
    </row>
    <row r="72" spans="1:14" s="191" customFormat="1">
      <c r="A72" s="189">
        <v>61</v>
      </c>
      <c r="B72" s="189" t="s">
        <v>983</v>
      </c>
      <c r="C72" s="189" t="s">
        <v>591</v>
      </c>
      <c r="D72" s="189">
        <v>2211001</v>
      </c>
      <c r="E72" s="189"/>
      <c r="F72" s="189" t="s">
        <v>591</v>
      </c>
      <c r="G72" s="189" t="s">
        <v>984</v>
      </c>
      <c r="H72" s="190"/>
      <c r="I72" s="190"/>
      <c r="J72" s="190">
        <v>313250</v>
      </c>
      <c r="K72" s="190">
        <v>313250</v>
      </c>
      <c r="L72" s="620"/>
    </row>
    <row r="73" spans="1:14" s="191" customFormat="1">
      <c r="A73" s="189">
        <v>62</v>
      </c>
      <c r="B73" s="189" t="s">
        <v>983</v>
      </c>
      <c r="C73" s="189" t="s">
        <v>591</v>
      </c>
      <c r="D73" s="189">
        <v>2211001</v>
      </c>
      <c r="E73" s="189"/>
      <c r="F73" s="189" t="s">
        <v>591</v>
      </c>
      <c r="G73" s="189" t="s">
        <v>984</v>
      </c>
      <c r="H73" s="190"/>
      <c r="I73" s="190"/>
      <c r="J73" s="190">
        <v>323300</v>
      </c>
      <c r="K73" s="190">
        <v>323300</v>
      </c>
      <c r="L73" s="620"/>
      <c r="N73" s="191">
        <f ca="1">N73:O73</f>
        <v>0</v>
      </c>
    </row>
    <row r="74" spans="1:14" s="191" customFormat="1">
      <c r="A74" s="189">
        <v>63</v>
      </c>
      <c r="B74" s="189" t="s">
        <v>983</v>
      </c>
      <c r="C74" s="189" t="s">
        <v>591</v>
      </c>
      <c r="D74" s="189">
        <v>2211001</v>
      </c>
      <c r="E74" s="189"/>
      <c r="F74" s="189" t="s">
        <v>591</v>
      </c>
      <c r="G74" s="189" t="s">
        <v>984</v>
      </c>
      <c r="H74" s="190"/>
      <c r="I74" s="190"/>
      <c r="J74" s="190">
        <v>335800</v>
      </c>
      <c r="K74" s="190">
        <v>335800</v>
      </c>
      <c r="L74" s="620"/>
    </row>
    <row r="75" spans="1:14" s="191" customFormat="1">
      <c r="A75" s="189">
        <v>64</v>
      </c>
      <c r="B75" s="189" t="s">
        <v>983</v>
      </c>
      <c r="C75" s="189" t="s">
        <v>591</v>
      </c>
      <c r="D75" s="189">
        <v>2211001</v>
      </c>
      <c r="E75" s="189"/>
      <c r="F75" s="189" t="s">
        <v>591</v>
      </c>
      <c r="G75" s="189" t="s">
        <v>984</v>
      </c>
      <c r="H75" s="190"/>
      <c r="I75" s="190"/>
      <c r="J75" s="190">
        <v>427500</v>
      </c>
      <c r="K75" s="190">
        <v>427500</v>
      </c>
      <c r="L75" s="620"/>
    </row>
    <row r="76" spans="1:14" s="191" customFormat="1">
      <c r="A76" s="189">
        <v>65</v>
      </c>
      <c r="B76" s="189" t="s">
        <v>983</v>
      </c>
      <c r="C76" s="189" t="s">
        <v>591</v>
      </c>
      <c r="D76" s="189">
        <v>2211001</v>
      </c>
      <c r="E76" s="189"/>
      <c r="F76" s="189" t="s">
        <v>591</v>
      </c>
      <c r="G76" s="189" t="s">
        <v>984</v>
      </c>
      <c r="H76" s="190"/>
      <c r="I76" s="190"/>
      <c r="J76" s="190">
        <v>505680</v>
      </c>
      <c r="K76" s="190">
        <v>505680</v>
      </c>
      <c r="L76" s="620"/>
    </row>
    <row r="77" spans="1:14" s="191" customFormat="1">
      <c r="A77" s="189">
        <v>66</v>
      </c>
      <c r="B77" s="189" t="s">
        <v>983</v>
      </c>
      <c r="C77" s="189" t="s">
        <v>591</v>
      </c>
      <c r="D77" s="189">
        <v>2211001</v>
      </c>
      <c r="E77" s="189"/>
      <c r="F77" s="189" t="s">
        <v>591</v>
      </c>
      <c r="G77" s="189" t="s">
        <v>984</v>
      </c>
      <c r="H77" s="190"/>
      <c r="I77" s="190"/>
      <c r="J77" s="190">
        <v>509800</v>
      </c>
      <c r="K77" s="190">
        <v>509800</v>
      </c>
      <c r="L77" s="620"/>
    </row>
    <row r="78" spans="1:14" s="191" customFormat="1">
      <c r="A78" s="189">
        <v>67</v>
      </c>
      <c r="B78" s="189" t="s">
        <v>983</v>
      </c>
      <c r="C78" s="189" t="s">
        <v>591</v>
      </c>
      <c r="D78" s="189">
        <v>2211001</v>
      </c>
      <c r="E78" s="189"/>
      <c r="F78" s="189" t="s">
        <v>591</v>
      </c>
      <c r="G78" s="189" t="s">
        <v>984</v>
      </c>
      <c r="H78" s="190">
        <v>552700</v>
      </c>
      <c r="I78" s="190"/>
      <c r="J78" s="190"/>
      <c r="K78" s="190">
        <f>H78-I78+J78</f>
        <v>552700</v>
      </c>
      <c r="L78" s="620"/>
    </row>
    <row r="79" spans="1:14" s="191" customFormat="1">
      <c r="A79" s="189">
        <v>68</v>
      </c>
      <c r="B79" s="189" t="s">
        <v>983</v>
      </c>
      <c r="C79" s="189" t="s">
        <v>591</v>
      </c>
      <c r="D79" s="189">
        <v>2211001</v>
      </c>
      <c r="E79" s="189"/>
      <c r="F79" s="189" t="s">
        <v>591</v>
      </c>
      <c r="G79" s="189" t="s">
        <v>984</v>
      </c>
      <c r="H79" s="190">
        <v>589300</v>
      </c>
      <c r="I79" s="190"/>
      <c r="J79" s="190"/>
      <c r="K79" s="190">
        <f>H79-I79+J79</f>
        <v>589300</v>
      </c>
      <c r="L79" s="620"/>
    </row>
    <row r="80" spans="1:14" s="191" customFormat="1">
      <c r="A80" s="189">
        <v>69</v>
      </c>
      <c r="B80" s="189" t="s">
        <v>983</v>
      </c>
      <c r="C80" s="189" t="s">
        <v>591</v>
      </c>
      <c r="D80" s="189">
        <v>2211001</v>
      </c>
      <c r="E80" s="189"/>
      <c r="F80" s="189" t="s">
        <v>591</v>
      </c>
      <c r="G80" s="189" t="s">
        <v>984</v>
      </c>
      <c r="H80" s="190">
        <v>1038490</v>
      </c>
      <c r="I80" s="190"/>
      <c r="J80" s="190"/>
      <c r="K80" s="190">
        <f>H80-I80+J80</f>
        <v>1038490</v>
      </c>
      <c r="L80" s="620"/>
    </row>
    <row r="81" spans="1:12" s="191" customFormat="1">
      <c r="A81" s="189">
        <v>70</v>
      </c>
      <c r="B81" s="189" t="s">
        <v>983</v>
      </c>
      <c r="C81" s="189" t="s">
        <v>591</v>
      </c>
      <c r="D81" s="189">
        <v>2211001</v>
      </c>
      <c r="E81" s="189"/>
      <c r="F81" s="189" t="s">
        <v>591</v>
      </c>
      <c r="G81" s="189" t="s">
        <v>984</v>
      </c>
      <c r="H81" s="190"/>
      <c r="I81" s="190"/>
      <c r="J81" s="190">
        <v>1500000</v>
      </c>
      <c r="K81" s="190">
        <v>1500000</v>
      </c>
      <c r="L81" s="620"/>
    </row>
    <row r="82" spans="1:12" s="191" customFormat="1">
      <c r="A82" s="189">
        <v>71</v>
      </c>
      <c r="B82" s="189" t="s">
        <v>983</v>
      </c>
      <c r="C82" s="189" t="s">
        <v>591</v>
      </c>
      <c r="D82" s="189">
        <v>2211001</v>
      </c>
      <c r="E82" s="189"/>
      <c r="F82" s="189" t="s">
        <v>591</v>
      </c>
      <c r="G82" s="189" t="s">
        <v>984</v>
      </c>
      <c r="H82" s="190">
        <v>1712000</v>
      </c>
      <c r="I82" s="190"/>
      <c r="J82" s="190"/>
      <c r="K82" s="190">
        <f t="shared" ref="K82:K120" si="1">H82-I82+J82</f>
        <v>1712000</v>
      </c>
      <c r="L82" s="620"/>
    </row>
    <row r="83" spans="1:12" s="191" customFormat="1">
      <c r="A83" s="189">
        <v>72</v>
      </c>
      <c r="B83" s="189" t="s">
        <v>985</v>
      </c>
      <c r="C83" s="189" t="s">
        <v>591</v>
      </c>
      <c r="D83" s="189">
        <v>2211001</v>
      </c>
      <c r="E83" s="189"/>
      <c r="F83" s="189" t="s">
        <v>591</v>
      </c>
      <c r="G83" s="189" t="s">
        <v>984</v>
      </c>
      <c r="H83" s="190">
        <v>2440000</v>
      </c>
      <c r="I83" s="190"/>
      <c r="J83" s="190"/>
      <c r="K83" s="190">
        <f t="shared" si="1"/>
        <v>2440000</v>
      </c>
      <c r="L83" s="620"/>
    </row>
    <row r="84" spans="1:12" s="191" customFormat="1">
      <c r="A84" s="189">
        <v>73</v>
      </c>
      <c r="B84" s="189" t="s">
        <v>985</v>
      </c>
      <c r="C84" s="189" t="s">
        <v>591</v>
      </c>
      <c r="D84" s="189">
        <v>2211001</v>
      </c>
      <c r="E84" s="189"/>
      <c r="F84" s="189" t="s">
        <v>591</v>
      </c>
      <c r="G84" s="189" t="s">
        <v>984</v>
      </c>
      <c r="H84" s="190">
        <v>2551160</v>
      </c>
      <c r="I84" s="190"/>
      <c r="J84" s="190"/>
      <c r="K84" s="190">
        <f t="shared" si="1"/>
        <v>2551160</v>
      </c>
      <c r="L84" s="620"/>
    </row>
    <row r="85" spans="1:12" s="191" customFormat="1">
      <c r="A85" s="189">
        <v>74</v>
      </c>
      <c r="B85" s="189" t="s">
        <v>986</v>
      </c>
      <c r="C85" s="189" t="s">
        <v>591</v>
      </c>
      <c r="D85" s="189"/>
      <c r="E85" s="189"/>
      <c r="F85" s="189" t="s">
        <v>591</v>
      </c>
      <c r="G85" s="189"/>
      <c r="H85" s="190">
        <v>3750</v>
      </c>
      <c r="I85" s="190"/>
      <c r="J85" s="190"/>
      <c r="K85" s="190">
        <f t="shared" si="1"/>
        <v>3750</v>
      </c>
      <c r="L85" s="620"/>
    </row>
    <row r="86" spans="1:12" s="191" customFormat="1">
      <c r="A86" s="189">
        <v>75</v>
      </c>
      <c r="B86" s="189" t="s">
        <v>986</v>
      </c>
      <c r="C86" s="189" t="s">
        <v>591</v>
      </c>
      <c r="D86" s="189"/>
      <c r="E86" s="189"/>
      <c r="F86" s="189" t="s">
        <v>591</v>
      </c>
      <c r="G86" s="189"/>
      <c r="H86" s="190">
        <v>59020</v>
      </c>
      <c r="I86" s="190"/>
      <c r="J86" s="190"/>
      <c r="K86" s="190">
        <f t="shared" si="1"/>
        <v>59020</v>
      </c>
      <c r="L86" s="620"/>
    </row>
    <row r="87" spans="1:12" s="191" customFormat="1">
      <c r="A87" s="189">
        <v>76</v>
      </c>
      <c r="B87" s="189" t="s">
        <v>986</v>
      </c>
      <c r="C87" s="189" t="s">
        <v>591</v>
      </c>
      <c r="D87" s="189"/>
      <c r="E87" s="189"/>
      <c r="F87" s="189" t="s">
        <v>591</v>
      </c>
      <c r="G87" s="189"/>
      <c r="H87" s="190">
        <v>75680</v>
      </c>
      <c r="I87" s="190"/>
      <c r="J87" s="190"/>
      <c r="K87" s="190">
        <f t="shared" si="1"/>
        <v>75680</v>
      </c>
      <c r="L87" s="620"/>
    </row>
    <row r="88" spans="1:12" s="191" customFormat="1">
      <c r="A88" s="189">
        <v>77</v>
      </c>
      <c r="B88" s="189" t="s">
        <v>986</v>
      </c>
      <c r="C88" s="189" t="s">
        <v>591</v>
      </c>
      <c r="D88" s="189"/>
      <c r="E88" s="189"/>
      <c r="F88" s="189" t="s">
        <v>591</v>
      </c>
      <c r="G88" s="189"/>
      <c r="H88" s="190">
        <v>129180</v>
      </c>
      <c r="I88" s="190"/>
      <c r="J88" s="190"/>
      <c r="K88" s="190">
        <f t="shared" si="1"/>
        <v>129180</v>
      </c>
      <c r="L88" s="620"/>
    </row>
    <row r="89" spans="1:12" s="191" customFormat="1">
      <c r="A89" s="189">
        <v>78</v>
      </c>
      <c r="B89" s="189" t="s">
        <v>986</v>
      </c>
      <c r="C89" s="189" t="s">
        <v>591</v>
      </c>
      <c r="D89" s="189"/>
      <c r="E89" s="189"/>
      <c r="F89" s="189" t="s">
        <v>591</v>
      </c>
      <c r="G89" s="189"/>
      <c r="H89" s="190">
        <v>15000</v>
      </c>
      <c r="I89" s="190"/>
      <c r="J89" s="190"/>
      <c r="K89" s="190">
        <f t="shared" si="1"/>
        <v>15000</v>
      </c>
      <c r="L89" s="620"/>
    </row>
    <row r="90" spans="1:12" s="191" customFormat="1">
      <c r="A90" s="189">
        <v>79</v>
      </c>
      <c r="B90" s="189" t="s">
        <v>986</v>
      </c>
      <c r="C90" s="189" t="s">
        <v>591</v>
      </c>
      <c r="D90" s="189"/>
      <c r="E90" s="189"/>
      <c r="F90" s="189" t="s">
        <v>591</v>
      </c>
      <c r="G90" s="189"/>
      <c r="H90" s="190">
        <v>81000</v>
      </c>
      <c r="I90" s="190"/>
      <c r="J90" s="190"/>
      <c r="K90" s="190">
        <f t="shared" si="1"/>
        <v>81000</v>
      </c>
      <c r="L90" s="620"/>
    </row>
    <row r="91" spans="1:12" s="191" customFormat="1">
      <c r="A91" s="189">
        <v>80</v>
      </c>
      <c r="B91" s="189" t="s">
        <v>986</v>
      </c>
      <c r="C91" s="189" t="s">
        <v>591</v>
      </c>
      <c r="D91" s="189"/>
      <c r="E91" s="189"/>
      <c r="F91" s="189" t="s">
        <v>591</v>
      </c>
      <c r="G91" s="189"/>
      <c r="H91" s="190">
        <v>147000</v>
      </c>
      <c r="I91" s="190"/>
      <c r="J91" s="190"/>
      <c r="K91" s="190">
        <f t="shared" si="1"/>
        <v>147000</v>
      </c>
      <c r="L91" s="620"/>
    </row>
    <row r="92" spans="1:12" s="191" customFormat="1">
      <c r="A92" s="189">
        <v>81</v>
      </c>
      <c r="B92" s="189" t="s">
        <v>986</v>
      </c>
      <c r="C92" s="189" t="s">
        <v>591</v>
      </c>
      <c r="D92" s="189"/>
      <c r="E92" s="189"/>
      <c r="F92" s="189" t="s">
        <v>591</v>
      </c>
      <c r="G92" s="189"/>
      <c r="H92" s="190">
        <v>239400</v>
      </c>
      <c r="I92" s="190"/>
      <c r="J92" s="190"/>
      <c r="K92" s="190">
        <f t="shared" si="1"/>
        <v>239400</v>
      </c>
      <c r="L92" s="620"/>
    </row>
    <row r="93" spans="1:12" s="191" customFormat="1">
      <c r="A93" s="189">
        <v>82</v>
      </c>
      <c r="B93" s="189" t="s">
        <v>986</v>
      </c>
      <c r="C93" s="189" t="s">
        <v>591</v>
      </c>
      <c r="D93" s="189"/>
      <c r="E93" s="189"/>
      <c r="F93" s="189" t="s">
        <v>591</v>
      </c>
      <c r="G93" s="189" t="s">
        <v>987</v>
      </c>
      <c r="H93" s="190">
        <v>239400</v>
      </c>
      <c r="I93" s="190"/>
      <c r="J93" s="190"/>
      <c r="K93" s="190">
        <f t="shared" si="1"/>
        <v>239400</v>
      </c>
      <c r="L93" s="620"/>
    </row>
    <row r="94" spans="1:12" s="191" customFormat="1">
      <c r="A94" s="189">
        <v>83</v>
      </c>
      <c r="B94" s="189" t="s">
        <v>986</v>
      </c>
      <c r="C94" s="189" t="s">
        <v>591</v>
      </c>
      <c r="D94" s="189"/>
      <c r="E94" s="189"/>
      <c r="F94" s="189" t="s">
        <v>591</v>
      </c>
      <c r="G94" s="189" t="s">
        <v>987</v>
      </c>
      <c r="H94" s="190">
        <v>147000</v>
      </c>
      <c r="I94" s="190"/>
      <c r="J94" s="190"/>
      <c r="K94" s="190">
        <f t="shared" si="1"/>
        <v>147000</v>
      </c>
      <c r="L94" s="620"/>
    </row>
    <row r="95" spans="1:12" s="191" customFormat="1">
      <c r="A95" s="189">
        <v>84</v>
      </c>
      <c r="B95" s="189" t="s">
        <v>986</v>
      </c>
      <c r="C95" s="189" t="s">
        <v>591</v>
      </c>
      <c r="D95" s="189"/>
      <c r="E95" s="189"/>
      <c r="F95" s="189" t="s">
        <v>591</v>
      </c>
      <c r="G95" s="189" t="s">
        <v>987</v>
      </c>
      <c r="H95" s="190">
        <v>15000</v>
      </c>
      <c r="I95" s="190"/>
      <c r="J95" s="190"/>
      <c r="K95" s="190">
        <f t="shared" si="1"/>
        <v>15000</v>
      </c>
      <c r="L95" s="620"/>
    </row>
    <row r="96" spans="1:12" s="191" customFormat="1">
      <c r="A96" s="189">
        <v>85</v>
      </c>
      <c r="B96" s="189" t="s">
        <v>986</v>
      </c>
      <c r="C96" s="189" t="s">
        <v>591</v>
      </c>
      <c r="D96" s="189"/>
      <c r="E96" s="189"/>
      <c r="F96" s="189" t="s">
        <v>591</v>
      </c>
      <c r="G96" s="189" t="s">
        <v>987</v>
      </c>
      <c r="H96" s="190">
        <v>147000</v>
      </c>
      <c r="I96" s="190"/>
      <c r="J96" s="190"/>
      <c r="K96" s="190">
        <f t="shared" si="1"/>
        <v>147000</v>
      </c>
      <c r="L96" s="620"/>
    </row>
    <row r="97" spans="1:12" s="191" customFormat="1">
      <c r="A97" s="189">
        <v>86</v>
      </c>
      <c r="B97" s="189" t="s">
        <v>988</v>
      </c>
      <c r="C97" s="189" t="s">
        <v>591</v>
      </c>
      <c r="D97" s="189"/>
      <c r="E97" s="189"/>
      <c r="F97" s="189" t="s">
        <v>591</v>
      </c>
      <c r="G97" s="189"/>
      <c r="H97" s="190">
        <v>1000000</v>
      </c>
      <c r="I97" s="190"/>
      <c r="J97" s="190"/>
      <c r="K97" s="190">
        <f t="shared" si="1"/>
        <v>1000000</v>
      </c>
      <c r="L97" s="620"/>
    </row>
    <row r="98" spans="1:12" s="191" customFormat="1">
      <c r="A98" s="189">
        <v>87</v>
      </c>
      <c r="B98" s="189" t="s">
        <v>989</v>
      </c>
      <c r="C98" s="189" t="s">
        <v>591</v>
      </c>
      <c r="D98" s="189"/>
      <c r="E98" s="189"/>
      <c r="F98" s="189" t="s">
        <v>591</v>
      </c>
      <c r="G98" s="189"/>
      <c r="H98" s="190">
        <v>110000</v>
      </c>
      <c r="I98" s="190"/>
      <c r="J98" s="190"/>
      <c r="K98" s="190">
        <f t="shared" si="1"/>
        <v>110000</v>
      </c>
      <c r="L98" s="620"/>
    </row>
    <row r="99" spans="1:12" s="191" customFormat="1">
      <c r="A99" s="189">
        <v>88</v>
      </c>
      <c r="B99" s="189" t="s">
        <v>989</v>
      </c>
      <c r="C99" s="189" t="s">
        <v>591</v>
      </c>
      <c r="D99" s="189"/>
      <c r="E99" s="189"/>
      <c r="F99" s="189" t="s">
        <v>591</v>
      </c>
      <c r="G99" s="189"/>
      <c r="H99" s="190">
        <v>170000</v>
      </c>
      <c r="I99" s="190"/>
      <c r="J99" s="190"/>
      <c r="K99" s="190">
        <f t="shared" si="1"/>
        <v>170000</v>
      </c>
      <c r="L99" s="620"/>
    </row>
    <row r="100" spans="1:12" s="191" customFormat="1">
      <c r="A100" s="189">
        <v>89</v>
      </c>
      <c r="B100" s="189" t="s">
        <v>990</v>
      </c>
      <c r="C100" s="189" t="s">
        <v>591</v>
      </c>
      <c r="D100" s="189">
        <v>2211001</v>
      </c>
      <c r="E100" s="189"/>
      <c r="F100" s="189" t="s">
        <v>591</v>
      </c>
      <c r="G100" s="189" t="s">
        <v>984</v>
      </c>
      <c r="H100" s="190">
        <v>36270</v>
      </c>
      <c r="I100" s="190"/>
      <c r="J100" s="190"/>
      <c r="K100" s="190">
        <f t="shared" si="1"/>
        <v>36270</v>
      </c>
      <c r="L100" s="620"/>
    </row>
    <row r="101" spans="1:12" s="191" customFormat="1">
      <c r="A101" s="189">
        <v>90</v>
      </c>
      <c r="B101" s="189" t="s">
        <v>990</v>
      </c>
      <c r="C101" s="189" t="s">
        <v>591</v>
      </c>
      <c r="D101" s="189">
        <v>2211001</v>
      </c>
      <c r="E101" s="189"/>
      <c r="F101" s="189" t="s">
        <v>591</v>
      </c>
      <c r="G101" s="189" t="s">
        <v>984</v>
      </c>
      <c r="H101" s="190">
        <v>200000</v>
      </c>
      <c r="I101" s="190"/>
      <c r="J101" s="190"/>
      <c r="K101" s="190">
        <f t="shared" si="1"/>
        <v>200000</v>
      </c>
      <c r="L101" s="620"/>
    </row>
    <row r="102" spans="1:12" s="191" customFormat="1">
      <c r="A102" s="189">
        <v>91</v>
      </c>
      <c r="B102" s="189" t="s">
        <v>990</v>
      </c>
      <c r="C102" s="189" t="s">
        <v>591</v>
      </c>
      <c r="D102" s="189">
        <v>2211001</v>
      </c>
      <c r="E102" s="189"/>
      <c r="F102" s="189" t="s">
        <v>591</v>
      </c>
      <c r="G102" s="189" t="s">
        <v>984</v>
      </c>
      <c r="H102" s="190">
        <v>218350</v>
      </c>
      <c r="I102" s="190"/>
      <c r="J102" s="190"/>
      <c r="K102" s="190">
        <f t="shared" si="1"/>
        <v>218350</v>
      </c>
      <c r="L102" s="620"/>
    </row>
    <row r="103" spans="1:12" s="191" customFormat="1">
      <c r="A103" s="189">
        <v>92</v>
      </c>
      <c r="B103" s="189" t="s">
        <v>990</v>
      </c>
      <c r="C103" s="189" t="s">
        <v>591</v>
      </c>
      <c r="D103" s="189">
        <v>2211001</v>
      </c>
      <c r="E103" s="189"/>
      <c r="F103" s="189" t="s">
        <v>591</v>
      </c>
      <c r="G103" s="189" t="s">
        <v>984</v>
      </c>
      <c r="H103" s="190">
        <v>375600</v>
      </c>
      <c r="I103" s="190"/>
      <c r="J103" s="190"/>
      <c r="K103" s="190">
        <f t="shared" si="1"/>
        <v>375600</v>
      </c>
      <c r="L103" s="620"/>
    </row>
    <row r="104" spans="1:12" s="191" customFormat="1">
      <c r="A104" s="189">
        <v>93</v>
      </c>
      <c r="B104" s="189" t="s">
        <v>990</v>
      </c>
      <c r="C104" s="189" t="s">
        <v>591</v>
      </c>
      <c r="D104" s="189">
        <v>2211001</v>
      </c>
      <c r="E104" s="189"/>
      <c r="F104" s="189" t="s">
        <v>591</v>
      </c>
      <c r="G104" s="189" t="s">
        <v>984</v>
      </c>
      <c r="H104" s="190">
        <v>444400</v>
      </c>
      <c r="I104" s="190"/>
      <c r="J104" s="190"/>
      <c r="K104" s="190">
        <f t="shared" si="1"/>
        <v>444400</v>
      </c>
      <c r="L104" s="620"/>
    </row>
    <row r="105" spans="1:12" s="191" customFormat="1">
      <c r="A105" s="189">
        <v>94</v>
      </c>
      <c r="B105" s="189" t="s">
        <v>990</v>
      </c>
      <c r="C105" s="189" t="s">
        <v>591</v>
      </c>
      <c r="D105" s="189">
        <v>2211001</v>
      </c>
      <c r="E105" s="189"/>
      <c r="F105" s="189" t="s">
        <v>591</v>
      </c>
      <c r="G105" s="189" t="s">
        <v>984</v>
      </c>
      <c r="H105" s="190">
        <v>460100</v>
      </c>
      <c r="I105" s="190"/>
      <c r="J105" s="190"/>
      <c r="K105" s="190">
        <f t="shared" si="1"/>
        <v>460100</v>
      </c>
      <c r="L105" s="620"/>
    </row>
    <row r="106" spans="1:12" s="191" customFormat="1">
      <c r="A106" s="189">
        <v>95</v>
      </c>
      <c r="B106" s="189" t="s">
        <v>990</v>
      </c>
      <c r="C106" s="189" t="s">
        <v>591</v>
      </c>
      <c r="D106" s="189">
        <v>2211001</v>
      </c>
      <c r="E106" s="189"/>
      <c r="F106" s="189" t="s">
        <v>591</v>
      </c>
      <c r="G106" s="189" t="s">
        <v>984</v>
      </c>
      <c r="H106" s="190">
        <v>540900</v>
      </c>
      <c r="I106" s="190"/>
      <c r="J106" s="190"/>
      <c r="K106" s="190">
        <f t="shared" si="1"/>
        <v>540900</v>
      </c>
      <c r="L106" s="620"/>
    </row>
    <row r="107" spans="1:12" s="191" customFormat="1">
      <c r="A107" s="189">
        <v>96</v>
      </c>
      <c r="B107" s="189" t="s">
        <v>990</v>
      </c>
      <c r="C107" s="189" t="s">
        <v>591</v>
      </c>
      <c r="D107" s="189">
        <v>2211001</v>
      </c>
      <c r="E107" s="189"/>
      <c r="F107" s="189" t="s">
        <v>591</v>
      </c>
      <c r="G107" s="189" t="s">
        <v>984</v>
      </c>
      <c r="H107" s="190">
        <v>761900</v>
      </c>
      <c r="I107" s="190"/>
      <c r="J107" s="190"/>
      <c r="K107" s="190">
        <f t="shared" si="1"/>
        <v>761900</v>
      </c>
      <c r="L107" s="620"/>
    </row>
    <row r="108" spans="1:12" s="191" customFormat="1">
      <c r="A108" s="189">
        <v>97</v>
      </c>
      <c r="B108" s="189" t="s">
        <v>990</v>
      </c>
      <c r="C108" s="189" t="s">
        <v>591</v>
      </c>
      <c r="D108" s="189">
        <v>2211001</v>
      </c>
      <c r="E108" s="189"/>
      <c r="F108" s="189" t="s">
        <v>591</v>
      </c>
      <c r="G108" s="189" t="s">
        <v>984</v>
      </c>
      <c r="H108" s="190">
        <v>783000</v>
      </c>
      <c r="I108" s="190"/>
      <c r="J108" s="190"/>
      <c r="K108" s="190">
        <f t="shared" si="1"/>
        <v>783000</v>
      </c>
      <c r="L108" s="620"/>
    </row>
    <row r="109" spans="1:12" s="191" customFormat="1">
      <c r="A109" s="189">
        <v>98</v>
      </c>
      <c r="B109" s="189" t="s">
        <v>990</v>
      </c>
      <c r="C109" s="189" t="s">
        <v>591</v>
      </c>
      <c r="D109" s="189">
        <v>2211001</v>
      </c>
      <c r="E109" s="189"/>
      <c r="F109" s="189" t="s">
        <v>591</v>
      </c>
      <c r="G109" s="189" t="s">
        <v>984</v>
      </c>
      <c r="H109" s="190">
        <v>798000</v>
      </c>
      <c r="I109" s="190"/>
      <c r="J109" s="190"/>
      <c r="K109" s="190">
        <f t="shared" si="1"/>
        <v>798000</v>
      </c>
      <c r="L109" s="620"/>
    </row>
    <row r="110" spans="1:12" s="191" customFormat="1">
      <c r="A110" s="189">
        <v>99</v>
      </c>
      <c r="B110" s="189" t="s">
        <v>990</v>
      </c>
      <c r="C110" s="189" t="s">
        <v>591</v>
      </c>
      <c r="D110" s="189">
        <v>2211001</v>
      </c>
      <c r="E110" s="189"/>
      <c r="F110" s="189" t="s">
        <v>591</v>
      </c>
      <c r="G110" s="189" t="s">
        <v>984</v>
      </c>
      <c r="H110" s="190">
        <v>1079490</v>
      </c>
      <c r="I110" s="190"/>
      <c r="J110" s="190"/>
      <c r="K110" s="190">
        <f t="shared" si="1"/>
        <v>1079490</v>
      </c>
      <c r="L110" s="620"/>
    </row>
    <row r="111" spans="1:12" s="191" customFormat="1">
      <c r="A111" s="189">
        <v>100</v>
      </c>
      <c r="B111" s="189" t="s">
        <v>990</v>
      </c>
      <c r="C111" s="189" t="s">
        <v>591</v>
      </c>
      <c r="D111" s="189">
        <v>2211001</v>
      </c>
      <c r="E111" s="189"/>
      <c r="F111" s="189" t="s">
        <v>591</v>
      </c>
      <c r="G111" s="189" t="s">
        <v>984</v>
      </c>
      <c r="H111" s="190">
        <v>1173500</v>
      </c>
      <c r="I111" s="190"/>
      <c r="J111" s="190"/>
      <c r="K111" s="190">
        <f t="shared" si="1"/>
        <v>1173500</v>
      </c>
      <c r="L111" s="620"/>
    </row>
    <row r="112" spans="1:12" s="191" customFormat="1">
      <c r="A112" s="189">
        <v>101</v>
      </c>
      <c r="B112" s="189" t="s">
        <v>991</v>
      </c>
      <c r="C112" s="189" t="s">
        <v>591</v>
      </c>
      <c r="D112" s="189">
        <v>2211001</v>
      </c>
      <c r="E112" s="189"/>
      <c r="F112" s="189" t="s">
        <v>591</v>
      </c>
      <c r="G112" s="189" t="s">
        <v>984</v>
      </c>
      <c r="H112" s="190">
        <v>372500</v>
      </c>
      <c r="I112" s="190"/>
      <c r="J112" s="190"/>
      <c r="K112" s="190">
        <f t="shared" si="1"/>
        <v>372500</v>
      </c>
      <c r="L112" s="620"/>
    </row>
    <row r="113" spans="1:12" s="191" customFormat="1">
      <c r="A113" s="189">
        <v>102</v>
      </c>
      <c r="B113" s="189" t="s">
        <v>991</v>
      </c>
      <c r="C113" s="189" t="s">
        <v>591</v>
      </c>
      <c r="D113" s="189">
        <v>2211001</v>
      </c>
      <c r="E113" s="189"/>
      <c r="F113" s="189" t="s">
        <v>591</v>
      </c>
      <c r="G113" s="189" t="s">
        <v>984</v>
      </c>
      <c r="H113" s="190">
        <v>98840</v>
      </c>
      <c r="I113" s="190"/>
      <c r="J113" s="190"/>
      <c r="K113" s="190">
        <f t="shared" si="1"/>
        <v>98840</v>
      </c>
      <c r="L113" s="620"/>
    </row>
    <row r="114" spans="1:12" s="191" customFormat="1">
      <c r="A114" s="189">
        <v>103</v>
      </c>
      <c r="B114" s="189" t="s">
        <v>991</v>
      </c>
      <c r="C114" s="189" t="s">
        <v>591</v>
      </c>
      <c r="D114" s="189">
        <v>2211001</v>
      </c>
      <c r="E114" s="189"/>
      <c r="F114" s="189" t="s">
        <v>591</v>
      </c>
      <c r="G114" s="189" t="s">
        <v>984</v>
      </c>
      <c r="H114" s="190">
        <v>410100</v>
      </c>
      <c r="I114" s="190"/>
      <c r="J114" s="190"/>
      <c r="K114" s="190">
        <f t="shared" si="1"/>
        <v>410100</v>
      </c>
      <c r="L114" s="620"/>
    </row>
    <row r="115" spans="1:12" s="191" customFormat="1">
      <c r="A115" s="189">
        <v>104</v>
      </c>
      <c r="B115" s="189" t="s">
        <v>991</v>
      </c>
      <c r="C115" s="189" t="s">
        <v>591</v>
      </c>
      <c r="D115" s="189">
        <v>2211001</v>
      </c>
      <c r="E115" s="189"/>
      <c r="F115" s="189" t="s">
        <v>591</v>
      </c>
      <c r="G115" s="189" t="s">
        <v>984</v>
      </c>
      <c r="H115" s="190">
        <v>419350</v>
      </c>
      <c r="I115" s="190"/>
      <c r="J115" s="190"/>
      <c r="K115" s="190">
        <f t="shared" si="1"/>
        <v>419350</v>
      </c>
      <c r="L115" s="620"/>
    </row>
    <row r="116" spans="1:12" s="191" customFormat="1">
      <c r="A116" s="189">
        <v>105</v>
      </c>
      <c r="B116" s="189" t="s">
        <v>991</v>
      </c>
      <c r="C116" s="189" t="s">
        <v>591</v>
      </c>
      <c r="D116" s="189">
        <v>2211001</v>
      </c>
      <c r="E116" s="189"/>
      <c r="F116" s="189" t="s">
        <v>591</v>
      </c>
      <c r="G116" s="189" t="s">
        <v>984</v>
      </c>
      <c r="H116" s="190">
        <v>467000</v>
      </c>
      <c r="I116" s="190"/>
      <c r="J116" s="190"/>
      <c r="K116" s="190">
        <f t="shared" si="1"/>
        <v>467000</v>
      </c>
      <c r="L116" s="620"/>
    </row>
    <row r="117" spans="1:12" s="191" customFormat="1">
      <c r="A117" s="189">
        <v>106</v>
      </c>
      <c r="B117" s="189" t="s">
        <v>991</v>
      </c>
      <c r="C117" s="189" t="s">
        <v>591</v>
      </c>
      <c r="D117" s="189">
        <v>2211001</v>
      </c>
      <c r="E117" s="189"/>
      <c r="F117" s="189" t="s">
        <v>591</v>
      </c>
      <c r="G117" s="189" t="s">
        <v>984</v>
      </c>
      <c r="H117" s="190">
        <v>495250</v>
      </c>
      <c r="I117" s="190"/>
      <c r="J117" s="190"/>
      <c r="K117" s="190">
        <f t="shared" si="1"/>
        <v>495250</v>
      </c>
      <c r="L117" s="620"/>
    </row>
    <row r="118" spans="1:12" s="191" customFormat="1">
      <c r="A118" s="189">
        <v>107</v>
      </c>
      <c r="B118" s="189" t="s">
        <v>991</v>
      </c>
      <c r="C118" s="189" t="s">
        <v>591</v>
      </c>
      <c r="D118" s="189">
        <v>2211001</v>
      </c>
      <c r="E118" s="189"/>
      <c r="F118" s="189" t="s">
        <v>591</v>
      </c>
      <c r="G118" s="189" t="s">
        <v>984</v>
      </c>
      <c r="H118" s="190">
        <v>540000</v>
      </c>
      <c r="I118" s="190"/>
      <c r="J118" s="190"/>
      <c r="K118" s="190">
        <f t="shared" si="1"/>
        <v>540000</v>
      </c>
      <c r="L118" s="620"/>
    </row>
    <row r="119" spans="1:12" s="191" customFormat="1">
      <c r="A119" s="189">
        <v>108</v>
      </c>
      <c r="B119" s="189" t="s">
        <v>991</v>
      </c>
      <c r="C119" s="189" t="s">
        <v>591</v>
      </c>
      <c r="D119" s="189">
        <v>2211001</v>
      </c>
      <c r="E119" s="189"/>
      <c r="F119" s="189" t="s">
        <v>591</v>
      </c>
      <c r="G119" s="189" t="s">
        <v>984</v>
      </c>
      <c r="H119" s="190">
        <v>544000</v>
      </c>
      <c r="I119" s="190"/>
      <c r="J119" s="190"/>
      <c r="K119" s="190">
        <f t="shared" si="1"/>
        <v>544000</v>
      </c>
      <c r="L119" s="620"/>
    </row>
    <row r="120" spans="1:12" s="191" customFormat="1">
      <c r="A120" s="189">
        <v>109</v>
      </c>
      <c r="B120" s="189" t="s">
        <v>991</v>
      </c>
      <c r="C120" s="189" t="s">
        <v>591</v>
      </c>
      <c r="D120" s="189">
        <v>2211001</v>
      </c>
      <c r="E120" s="189"/>
      <c r="F120" s="189" t="s">
        <v>591</v>
      </c>
      <c r="G120" s="189" t="s">
        <v>984</v>
      </c>
      <c r="H120" s="190">
        <v>694000</v>
      </c>
      <c r="I120" s="190"/>
      <c r="J120" s="190"/>
      <c r="K120" s="190">
        <f t="shared" si="1"/>
        <v>694000</v>
      </c>
      <c r="L120" s="620"/>
    </row>
    <row r="121" spans="1:12" s="191" customFormat="1">
      <c r="A121" s="189">
        <v>110</v>
      </c>
      <c r="B121" s="189" t="s">
        <v>991</v>
      </c>
      <c r="C121" s="189" t="s">
        <v>591</v>
      </c>
      <c r="D121" s="189">
        <v>2211001</v>
      </c>
      <c r="E121" s="189"/>
      <c r="F121" s="189" t="s">
        <v>591</v>
      </c>
      <c r="G121" s="189" t="s">
        <v>984</v>
      </c>
      <c r="H121" s="190"/>
      <c r="I121" s="190"/>
      <c r="J121" s="190">
        <v>756500</v>
      </c>
      <c r="K121" s="190">
        <v>756500</v>
      </c>
      <c r="L121" s="620"/>
    </row>
    <row r="122" spans="1:12" s="191" customFormat="1">
      <c r="A122" s="189">
        <v>111</v>
      </c>
      <c r="B122" s="189" t="s">
        <v>991</v>
      </c>
      <c r="C122" s="189" t="s">
        <v>591</v>
      </c>
      <c r="D122" s="189">
        <v>2211001</v>
      </c>
      <c r="E122" s="189"/>
      <c r="F122" s="189" t="s">
        <v>591</v>
      </c>
      <c r="G122" s="189" t="s">
        <v>984</v>
      </c>
      <c r="H122" s="190"/>
      <c r="I122" s="190"/>
      <c r="J122" s="190">
        <v>778000</v>
      </c>
      <c r="K122" s="190">
        <v>778000</v>
      </c>
      <c r="L122" s="620"/>
    </row>
    <row r="123" spans="1:12" s="191" customFormat="1">
      <c r="A123" s="189">
        <v>112</v>
      </c>
      <c r="B123" s="189" t="s">
        <v>991</v>
      </c>
      <c r="C123" s="189" t="s">
        <v>591</v>
      </c>
      <c r="D123" s="189">
        <v>2211001</v>
      </c>
      <c r="E123" s="189"/>
      <c r="F123" s="189" t="s">
        <v>591</v>
      </c>
      <c r="G123" s="189" t="s">
        <v>984</v>
      </c>
      <c r="H123" s="190"/>
      <c r="I123" s="190"/>
      <c r="J123" s="190">
        <v>1500000</v>
      </c>
      <c r="K123" s="190">
        <v>1500000</v>
      </c>
      <c r="L123" s="620"/>
    </row>
    <row r="124" spans="1:12" s="191" customFormat="1">
      <c r="A124" s="189">
        <v>113</v>
      </c>
      <c r="B124" s="189" t="s">
        <v>991</v>
      </c>
      <c r="C124" s="189" t="s">
        <v>591</v>
      </c>
      <c r="D124" s="189">
        <v>2211001</v>
      </c>
      <c r="E124" s="189"/>
      <c r="F124" s="189" t="s">
        <v>591</v>
      </c>
      <c r="G124" s="189" t="s">
        <v>984</v>
      </c>
      <c r="H124" s="190"/>
      <c r="I124" s="190"/>
      <c r="J124" s="190">
        <v>1500000</v>
      </c>
      <c r="K124" s="190">
        <v>1500000</v>
      </c>
      <c r="L124" s="620"/>
    </row>
    <row r="125" spans="1:12" s="191" customFormat="1">
      <c r="A125" s="189">
        <v>114</v>
      </c>
      <c r="B125" s="189" t="s">
        <v>991</v>
      </c>
      <c r="C125" s="189" t="s">
        <v>591</v>
      </c>
      <c r="D125" s="189">
        <v>2211001</v>
      </c>
      <c r="E125" s="189"/>
      <c r="F125" s="189" t="s">
        <v>591</v>
      </c>
      <c r="G125" s="189" t="s">
        <v>984</v>
      </c>
      <c r="H125" s="190"/>
      <c r="I125" s="190"/>
      <c r="J125" s="190">
        <v>1725000</v>
      </c>
      <c r="K125" s="190">
        <v>1725000</v>
      </c>
      <c r="L125" s="620"/>
    </row>
    <row r="126" spans="1:12" s="191" customFormat="1">
      <c r="A126" s="189">
        <v>115</v>
      </c>
      <c r="B126" s="189" t="s">
        <v>991</v>
      </c>
      <c r="C126" s="189" t="s">
        <v>591</v>
      </c>
      <c r="D126" s="189">
        <v>2211002</v>
      </c>
      <c r="E126" s="189">
        <v>50665</v>
      </c>
      <c r="F126" s="189" t="s">
        <v>591</v>
      </c>
      <c r="G126" s="189" t="s">
        <v>992</v>
      </c>
      <c r="H126" s="190">
        <v>26310</v>
      </c>
      <c r="I126" s="190"/>
      <c r="J126" s="190"/>
      <c r="K126" s="190">
        <f t="shared" ref="K126:K139" si="2">H126-I126+J126</f>
        <v>26310</v>
      </c>
      <c r="L126" s="620"/>
    </row>
    <row r="127" spans="1:12" s="191" customFormat="1">
      <c r="A127" s="189">
        <v>116</v>
      </c>
      <c r="B127" s="189" t="s">
        <v>991</v>
      </c>
      <c r="C127" s="189" t="s">
        <v>591</v>
      </c>
      <c r="D127" s="189">
        <v>2211002</v>
      </c>
      <c r="E127" s="189">
        <v>50664</v>
      </c>
      <c r="F127" s="189" t="s">
        <v>591</v>
      </c>
      <c r="G127" s="189" t="s">
        <v>993</v>
      </c>
      <c r="H127" s="190">
        <v>33590</v>
      </c>
      <c r="I127" s="190"/>
      <c r="J127" s="190"/>
      <c r="K127" s="190">
        <f t="shared" si="2"/>
        <v>33590</v>
      </c>
      <c r="L127" s="620"/>
    </row>
    <row r="128" spans="1:12" s="191" customFormat="1">
      <c r="A128" s="189">
        <v>117</v>
      </c>
      <c r="B128" s="189" t="s">
        <v>991</v>
      </c>
      <c r="C128" s="189" t="s">
        <v>591</v>
      </c>
      <c r="D128" s="189">
        <v>2211002</v>
      </c>
      <c r="E128" s="189"/>
      <c r="F128" s="189" t="s">
        <v>591</v>
      </c>
      <c r="G128" s="189" t="s">
        <v>993</v>
      </c>
      <c r="H128" s="190">
        <v>99930</v>
      </c>
      <c r="I128" s="190"/>
      <c r="J128" s="190"/>
      <c r="K128" s="190">
        <f t="shared" si="2"/>
        <v>99930</v>
      </c>
      <c r="L128" s="620"/>
    </row>
    <row r="129" spans="1:12" s="191" customFormat="1">
      <c r="A129" s="189">
        <v>118</v>
      </c>
      <c r="B129" s="189" t="s">
        <v>991</v>
      </c>
      <c r="C129" s="189" t="s">
        <v>591</v>
      </c>
      <c r="D129" s="189">
        <v>2211001</v>
      </c>
      <c r="E129" s="189">
        <v>50649</v>
      </c>
      <c r="F129" s="189" t="s">
        <v>591</v>
      </c>
      <c r="G129" s="189" t="s">
        <v>984</v>
      </c>
      <c r="H129" s="190">
        <v>114660</v>
      </c>
      <c r="I129" s="190"/>
      <c r="J129" s="190"/>
      <c r="K129" s="190">
        <f t="shared" si="2"/>
        <v>114660</v>
      </c>
      <c r="L129" s="620"/>
    </row>
    <row r="130" spans="1:12" s="191" customFormat="1">
      <c r="A130" s="189">
        <v>119</v>
      </c>
      <c r="B130" s="189" t="s">
        <v>991</v>
      </c>
      <c r="C130" s="189" t="s">
        <v>591</v>
      </c>
      <c r="D130" s="189">
        <v>2211002</v>
      </c>
      <c r="E130" s="189">
        <v>50666</v>
      </c>
      <c r="F130" s="189" t="s">
        <v>591</v>
      </c>
      <c r="G130" s="189" t="s">
        <v>993</v>
      </c>
      <c r="H130" s="190">
        <v>115284</v>
      </c>
      <c r="I130" s="190"/>
      <c r="J130" s="190"/>
      <c r="K130" s="190">
        <f t="shared" si="2"/>
        <v>115284</v>
      </c>
      <c r="L130" s="620"/>
    </row>
    <row r="131" spans="1:12" s="191" customFormat="1">
      <c r="A131" s="189">
        <v>120</v>
      </c>
      <c r="B131" s="189" t="s">
        <v>991</v>
      </c>
      <c r="C131" s="189" t="s">
        <v>591</v>
      </c>
      <c r="D131" s="189">
        <v>2211001</v>
      </c>
      <c r="E131" s="189">
        <v>50647</v>
      </c>
      <c r="F131" s="189" t="s">
        <v>591</v>
      </c>
      <c r="G131" s="189" t="s">
        <v>984</v>
      </c>
      <c r="H131" s="190">
        <v>130400</v>
      </c>
      <c r="I131" s="190"/>
      <c r="J131" s="190"/>
      <c r="K131" s="190">
        <f t="shared" si="2"/>
        <v>130400</v>
      </c>
      <c r="L131" s="620"/>
    </row>
    <row r="132" spans="1:12" s="191" customFormat="1">
      <c r="A132" s="189">
        <v>121</v>
      </c>
      <c r="B132" s="189" t="s">
        <v>991</v>
      </c>
      <c r="C132" s="189" t="s">
        <v>591</v>
      </c>
      <c r="D132" s="189">
        <v>2211002</v>
      </c>
      <c r="E132" s="189">
        <v>50661</v>
      </c>
      <c r="F132" s="189" t="s">
        <v>591</v>
      </c>
      <c r="G132" s="189" t="s">
        <v>993</v>
      </c>
      <c r="H132" s="190">
        <v>132600</v>
      </c>
      <c r="I132" s="190"/>
      <c r="J132" s="190"/>
      <c r="K132" s="190">
        <f t="shared" si="2"/>
        <v>132600</v>
      </c>
      <c r="L132" s="620"/>
    </row>
    <row r="133" spans="1:12" s="191" customFormat="1">
      <c r="A133" s="189">
        <v>122</v>
      </c>
      <c r="B133" s="189" t="s">
        <v>991</v>
      </c>
      <c r="C133" s="189" t="s">
        <v>591</v>
      </c>
      <c r="D133" s="189">
        <v>2211002</v>
      </c>
      <c r="E133" s="189">
        <v>50661</v>
      </c>
      <c r="F133" s="189" t="s">
        <v>591</v>
      </c>
      <c r="G133" s="189" t="s">
        <v>993</v>
      </c>
      <c r="H133" s="190">
        <v>132600</v>
      </c>
      <c r="I133" s="190"/>
      <c r="J133" s="190"/>
      <c r="K133" s="190">
        <f t="shared" si="2"/>
        <v>132600</v>
      </c>
      <c r="L133" s="620"/>
    </row>
    <row r="134" spans="1:12" s="191" customFormat="1">
      <c r="A134" s="189">
        <v>123</v>
      </c>
      <c r="B134" s="189" t="s">
        <v>991</v>
      </c>
      <c r="C134" s="189" t="s">
        <v>591</v>
      </c>
      <c r="D134" s="189">
        <v>2211001</v>
      </c>
      <c r="E134" s="189">
        <v>50650</v>
      </c>
      <c r="F134" s="189" t="s">
        <v>591</v>
      </c>
      <c r="G134" s="189" t="s">
        <v>984</v>
      </c>
      <c r="H134" s="190">
        <v>203930</v>
      </c>
      <c r="I134" s="190"/>
      <c r="J134" s="190"/>
      <c r="K134" s="190">
        <f t="shared" si="2"/>
        <v>203930</v>
      </c>
      <c r="L134" s="620"/>
    </row>
    <row r="135" spans="1:12" s="191" customFormat="1">
      <c r="A135" s="189">
        <v>124</v>
      </c>
      <c r="B135" s="189" t="s">
        <v>991</v>
      </c>
      <c r="C135" s="189" t="s">
        <v>591</v>
      </c>
      <c r="D135" s="189">
        <v>2211001</v>
      </c>
      <c r="E135" s="189">
        <v>50701</v>
      </c>
      <c r="F135" s="189" t="s">
        <v>591</v>
      </c>
      <c r="G135" s="189" t="s">
        <v>984</v>
      </c>
      <c r="H135" s="190">
        <v>238134</v>
      </c>
      <c r="I135" s="190"/>
      <c r="J135" s="190"/>
      <c r="K135" s="190">
        <f t="shared" si="2"/>
        <v>238134</v>
      </c>
      <c r="L135" s="620"/>
    </row>
    <row r="136" spans="1:12" s="191" customFormat="1">
      <c r="A136" s="189">
        <v>125</v>
      </c>
      <c r="B136" s="189" t="s">
        <v>991</v>
      </c>
      <c r="C136" s="189" t="s">
        <v>591</v>
      </c>
      <c r="D136" s="189">
        <v>2211001</v>
      </c>
      <c r="E136" s="189">
        <v>50648</v>
      </c>
      <c r="F136" s="189" t="s">
        <v>591</v>
      </c>
      <c r="G136" s="189" t="s">
        <v>984</v>
      </c>
      <c r="H136" s="190">
        <v>242764</v>
      </c>
      <c r="I136" s="190"/>
      <c r="J136" s="190"/>
      <c r="K136" s="190">
        <f t="shared" si="2"/>
        <v>242764</v>
      </c>
      <c r="L136" s="620"/>
    </row>
    <row r="137" spans="1:12" s="191" customFormat="1">
      <c r="A137" s="189">
        <v>126</v>
      </c>
      <c r="B137" s="189" t="s">
        <v>991</v>
      </c>
      <c r="C137" s="189" t="s">
        <v>591</v>
      </c>
      <c r="D137" s="189">
        <v>2211002</v>
      </c>
      <c r="E137" s="189">
        <v>50662</v>
      </c>
      <c r="F137" s="189" t="s">
        <v>591</v>
      </c>
      <c r="G137" s="189" t="s">
        <v>993</v>
      </c>
      <c r="H137" s="190">
        <v>437670</v>
      </c>
      <c r="I137" s="190"/>
      <c r="J137" s="190"/>
      <c r="K137" s="190">
        <f t="shared" si="2"/>
        <v>437670</v>
      </c>
      <c r="L137" s="620"/>
    </row>
    <row r="138" spans="1:12" s="191" customFormat="1">
      <c r="A138" s="189">
        <v>127</v>
      </c>
      <c r="B138" s="189" t="s">
        <v>991</v>
      </c>
      <c r="C138" s="189" t="s">
        <v>591</v>
      </c>
      <c r="D138" s="189">
        <v>2211001</v>
      </c>
      <c r="E138" s="189">
        <v>50646</v>
      </c>
      <c r="F138" s="189" t="s">
        <v>591</v>
      </c>
      <c r="G138" s="189" t="s">
        <v>984</v>
      </c>
      <c r="H138" s="190">
        <v>594530</v>
      </c>
      <c r="I138" s="190"/>
      <c r="J138" s="190"/>
      <c r="K138" s="190">
        <f t="shared" si="2"/>
        <v>594530</v>
      </c>
      <c r="L138" s="620"/>
    </row>
    <row r="139" spans="1:12" s="191" customFormat="1">
      <c r="A139" s="189">
        <v>128</v>
      </c>
      <c r="B139" s="189" t="s">
        <v>991</v>
      </c>
      <c r="C139" s="189" t="s">
        <v>591</v>
      </c>
      <c r="D139" s="189">
        <v>2211001</v>
      </c>
      <c r="E139" s="189">
        <v>50645</v>
      </c>
      <c r="F139" s="189" t="s">
        <v>591</v>
      </c>
      <c r="G139" s="189" t="s">
        <v>984</v>
      </c>
      <c r="H139" s="190">
        <v>813600</v>
      </c>
      <c r="I139" s="190"/>
      <c r="J139" s="190"/>
      <c r="K139" s="190">
        <f t="shared" si="2"/>
        <v>813600</v>
      </c>
      <c r="L139" s="620"/>
    </row>
    <row r="140" spans="1:12" s="191" customFormat="1">
      <c r="A140" s="189">
        <v>129</v>
      </c>
      <c r="B140" s="189" t="s">
        <v>991</v>
      </c>
      <c r="C140" s="189" t="s">
        <v>591</v>
      </c>
      <c r="D140" s="189">
        <v>2211001</v>
      </c>
      <c r="E140" s="189"/>
      <c r="F140" s="189" t="s">
        <v>591</v>
      </c>
      <c r="G140" s="189" t="s">
        <v>984</v>
      </c>
      <c r="H140" s="190"/>
      <c r="I140" s="190"/>
      <c r="J140" s="190">
        <v>1136000</v>
      </c>
      <c r="K140" s="190">
        <v>1136000</v>
      </c>
      <c r="L140" s="620"/>
    </row>
    <row r="141" spans="1:12" s="191" customFormat="1">
      <c r="A141" s="189">
        <v>130</v>
      </c>
      <c r="B141" s="189" t="s">
        <v>991</v>
      </c>
      <c r="C141" s="189" t="s">
        <v>591</v>
      </c>
      <c r="D141" s="189">
        <v>2211001</v>
      </c>
      <c r="E141" s="189"/>
      <c r="F141" s="189" t="s">
        <v>591</v>
      </c>
      <c r="G141" s="189" t="s">
        <v>984</v>
      </c>
      <c r="H141" s="190"/>
      <c r="I141" s="190"/>
      <c r="J141" s="190">
        <v>867700</v>
      </c>
      <c r="K141" s="190">
        <v>867700</v>
      </c>
      <c r="L141" s="620"/>
    </row>
    <row r="142" spans="1:12" s="191" customFormat="1">
      <c r="A142" s="189">
        <v>131</v>
      </c>
      <c r="B142" s="189" t="s">
        <v>991</v>
      </c>
      <c r="C142" s="189" t="s">
        <v>591</v>
      </c>
      <c r="D142" s="189">
        <v>2211001</v>
      </c>
      <c r="E142" s="189"/>
      <c r="F142" s="189" t="s">
        <v>591</v>
      </c>
      <c r="G142" s="189" t="s">
        <v>984</v>
      </c>
      <c r="H142" s="190"/>
      <c r="I142" s="190"/>
      <c r="J142" s="190">
        <v>360000</v>
      </c>
      <c r="K142" s="190">
        <v>360000</v>
      </c>
      <c r="L142" s="620"/>
    </row>
    <row r="143" spans="1:12" s="191" customFormat="1">
      <c r="A143" s="189">
        <v>132</v>
      </c>
      <c r="B143" s="189" t="s">
        <v>991</v>
      </c>
      <c r="C143" s="189" t="s">
        <v>591</v>
      </c>
      <c r="D143" s="189">
        <v>2211001</v>
      </c>
      <c r="E143" s="189"/>
      <c r="F143" s="189" t="s">
        <v>591</v>
      </c>
      <c r="G143" s="189" t="s">
        <v>984</v>
      </c>
      <c r="H143" s="190"/>
      <c r="I143" s="190"/>
      <c r="J143" s="190">
        <v>468740</v>
      </c>
      <c r="K143" s="190">
        <v>468740</v>
      </c>
      <c r="L143" s="620"/>
    </row>
    <row r="144" spans="1:12" s="191" customFormat="1">
      <c r="A144" s="189">
        <v>133</v>
      </c>
      <c r="B144" s="189" t="s">
        <v>991</v>
      </c>
      <c r="C144" s="189" t="s">
        <v>591</v>
      </c>
      <c r="D144" s="189">
        <v>2211001</v>
      </c>
      <c r="E144" s="189"/>
      <c r="F144" s="189" t="s">
        <v>591</v>
      </c>
      <c r="G144" s="189" t="s">
        <v>984</v>
      </c>
      <c r="H144" s="190">
        <v>1500000</v>
      </c>
      <c r="I144" s="190"/>
      <c r="J144" s="190"/>
      <c r="K144" s="190">
        <f t="shared" ref="K144:K206" si="3">H144-I144+J144</f>
        <v>1500000</v>
      </c>
      <c r="L144" s="620"/>
    </row>
    <row r="145" spans="1:12" s="191" customFormat="1">
      <c r="A145" s="189">
        <v>134</v>
      </c>
      <c r="B145" s="189" t="s">
        <v>994</v>
      </c>
      <c r="C145" s="189" t="s">
        <v>591</v>
      </c>
      <c r="D145" s="189"/>
      <c r="E145" s="189"/>
      <c r="F145" s="189" t="s">
        <v>591</v>
      </c>
      <c r="G145" s="189"/>
      <c r="H145" s="190">
        <v>257555</v>
      </c>
      <c r="I145" s="190"/>
      <c r="J145" s="190"/>
      <c r="K145" s="190">
        <f t="shared" si="3"/>
        <v>257555</v>
      </c>
      <c r="L145" s="620"/>
    </row>
    <row r="146" spans="1:12" s="191" customFormat="1">
      <c r="A146" s="189">
        <v>135</v>
      </c>
      <c r="B146" s="189" t="s">
        <v>994</v>
      </c>
      <c r="C146" s="189" t="s">
        <v>591</v>
      </c>
      <c r="D146" s="189"/>
      <c r="E146" s="189"/>
      <c r="F146" s="189" t="s">
        <v>591</v>
      </c>
      <c r="G146" s="189"/>
      <c r="H146" s="190">
        <v>262920</v>
      </c>
      <c r="I146" s="190"/>
      <c r="J146" s="190"/>
      <c r="K146" s="190">
        <f t="shared" si="3"/>
        <v>262920</v>
      </c>
      <c r="L146" s="620"/>
    </row>
    <row r="147" spans="1:12" s="191" customFormat="1">
      <c r="A147" s="189">
        <v>136</v>
      </c>
      <c r="B147" s="189" t="s">
        <v>994</v>
      </c>
      <c r="C147" s="189" t="s">
        <v>591</v>
      </c>
      <c r="D147" s="189"/>
      <c r="E147" s="189"/>
      <c r="F147" s="189" t="s">
        <v>591</v>
      </c>
      <c r="G147" s="189"/>
      <c r="H147" s="190">
        <v>263640</v>
      </c>
      <c r="I147" s="190"/>
      <c r="J147" s="190"/>
      <c r="K147" s="190">
        <f t="shared" si="3"/>
        <v>263640</v>
      </c>
      <c r="L147" s="620"/>
    </row>
    <row r="148" spans="1:12" s="191" customFormat="1">
      <c r="A148" s="189">
        <v>137</v>
      </c>
      <c r="B148" s="189" t="s">
        <v>994</v>
      </c>
      <c r="C148" s="189" t="s">
        <v>591</v>
      </c>
      <c r="D148" s="189"/>
      <c r="E148" s="189"/>
      <c r="F148" s="189" t="s">
        <v>591</v>
      </c>
      <c r="G148" s="189"/>
      <c r="H148" s="190">
        <v>303720</v>
      </c>
      <c r="I148" s="190"/>
      <c r="J148" s="190"/>
      <c r="K148" s="190">
        <f t="shared" si="3"/>
        <v>303720</v>
      </c>
      <c r="L148" s="620"/>
    </row>
    <row r="149" spans="1:12" s="191" customFormat="1">
      <c r="A149" s="189">
        <v>138</v>
      </c>
      <c r="B149" s="189" t="s">
        <v>994</v>
      </c>
      <c r="C149" s="189" t="s">
        <v>591</v>
      </c>
      <c r="D149" s="189"/>
      <c r="E149" s="189"/>
      <c r="F149" s="189" t="s">
        <v>591</v>
      </c>
      <c r="G149" s="189"/>
      <c r="H149" s="190">
        <v>312142</v>
      </c>
      <c r="I149" s="190"/>
      <c r="J149" s="190"/>
      <c r="K149" s="190">
        <f t="shared" si="3"/>
        <v>312142</v>
      </c>
      <c r="L149" s="620"/>
    </row>
    <row r="150" spans="1:12" s="191" customFormat="1">
      <c r="A150" s="189">
        <v>139</v>
      </c>
      <c r="B150" s="189" t="s">
        <v>994</v>
      </c>
      <c r="C150" s="189" t="s">
        <v>591</v>
      </c>
      <c r="D150" s="189"/>
      <c r="E150" s="189"/>
      <c r="F150" s="189" t="s">
        <v>591</v>
      </c>
      <c r="G150" s="189"/>
      <c r="H150" s="190">
        <v>319522</v>
      </c>
      <c r="I150" s="190"/>
      <c r="J150" s="190"/>
      <c r="K150" s="190">
        <f t="shared" si="3"/>
        <v>319522</v>
      </c>
      <c r="L150" s="620"/>
    </row>
    <row r="151" spans="1:12" s="191" customFormat="1">
      <c r="A151" s="189">
        <v>140</v>
      </c>
      <c r="B151" s="189" t="s">
        <v>994</v>
      </c>
      <c r="C151" s="189" t="s">
        <v>591</v>
      </c>
      <c r="D151" s="189"/>
      <c r="E151" s="189"/>
      <c r="F151" s="189" t="s">
        <v>591</v>
      </c>
      <c r="G151" s="189"/>
      <c r="H151" s="190">
        <v>340860</v>
      </c>
      <c r="I151" s="190"/>
      <c r="J151" s="190"/>
      <c r="K151" s="190">
        <f t="shared" si="3"/>
        <v>340860</v>
      </c>
      <c r="L151" s="620"/>
    </row>
    <row r="152" spans="1:12" s="191" customFormat="1">
      <c r="A152" s="189">
        <v>141</v>
      </c>
      <c r="B152" s="189" t="s">
        <v>994</v>
      </c>
      <c r="C152" s="189" t="s">
        <v>591</v>
      </c>
      <c r="D152" s="189"/>
      <c r="E152" s="189"/>
      <c r="F152" s="189" t="s">
        <v>591</v>
      </c>
      <c r="G152" s="189"/>
      <c r="H152" s="190">
        <v>228720</v>
      </c>
      <c r="I152" s="190"/>
      <c r="J152" s="190"/>
      <c r="K152" s="190">
        <f t="shared" si="3"/>
        <v>228720</v>
      </c>
      <c r="L152" s="620"/>
    </row>
    <row r="153" spans="1:12" s="191" customFormat="1">
      <c r="A153" s="189">
        <v>142</v>
      </c>
      <c r="B153" s="189" t="s">
        <v>994</v>
      </c>
      <c r="C153" s="189" t="s">
        <v>591</v>
      </c>
      <c r="D153" s="189"/>
      <c r="E153" s="189"/>
      <c r="F153" s="189" t="s">
        <v>591</v>
      </c>
      <c r="G153" s="189"/>
      <c r="H153" s="190">
        <v>280738</v>
      </c>
      <c r="I153" s="190"/>
      <c r="J153" s="190"/>
      <c r="K153" s="190">
        <f t="shared" si="3"/>
        <v>280738</v>
      </c>
      <c r="L153" s="620"/>
    </row>
    <row r="154" spans="1:12" s="191" customFormat="1">
      <c r="A154" s="189">
        <v>143</v>
      </c>
      <c r="B154" s="189" t="s">
        <v>994</v>
      </c>
      <c r="C154" s="189" t="s">
        <v>591</v>
      </c>
      <c r="D154" s="189"/>
      <c r="E154" s="189"/>
      <c r="F154" s="189" t="s">
        <v>591</v>
      </c>
      <c r="G154" s="189"/>
      <c r="H154" s="190">
        <v>303120</v>
      </c>
      <c r="I154" s="190"/>
      <c r="J154" s="190"/>
      <c r="K154" s="190">
        <f t="shared" si="3"/>
        <v>303120</v>
      </c>
      <c r="L154" s="620"/>
    </row>
    <row r="155" spans="1:12" s="191" customFormat="1">
      <c r="A155" s="189">
        <v>144</v>
      </c>
      <c r="B155" s="189" t="s">
        <v>994</v>
      </c>
      <c r="C155" s="189" t="s">
        <v>591</v>
      </c>
      <c r="D155" s="189"/>
      <c r="E155" s="189"/>
      <c r="F155" s="189" t="s">
        <v>591</v>
      </c>
      <c r="G155" s="189"/>
      <c r="H155" s="190">
        <v>312736</v>
      </c>
      <c r="I155" s="190"/>
      <c r="J155" s="190"/>
      <c r="K155" s="190">
        <f t="shared" si="3"/>
        <v>312736</v>
      </c>
      <c r="L155" s="620"/>
    </row>
    <row r="156" spans="1:12" s="191" customFormat="1">
      <c r="A156" s="189">
        <v>145</v>
      </c>
      <c r="B156" s="189" t="s">
        <v>994</v>
      </c>
      <c r="C156" s="189" t="s">
        <v>591</v>
      </c>
      <c r="D156" s="189"/>
      <c r="E156" s="189"/>
      <c r="F156" s="189" t="s">
        <v>591</v>
      </c>
      <c r="G156" s="189"/>
      <c r="H156" s="190">
        <v>318240</v>
      </c>
      <c r="I156" s="190"/>
      <c r="J156" s="190"/>
      <c r="K156" s="190">
        <f t="shared" si="3"/>
        <v>318240</v>
      </c>
      <c r="L156" s="620"/>
    </row>
    <row r="157" spans="1:12" s="191" customFormat="1">
      <c r="A157" s="189">
        <v>146</v>
      </c>
      <c r="B157" s="189" t="s">
        <v>994</v>
      </c>
      <c r="C157" s="189" t="s">
        <v>591</v>
      </c>
      <c r="D157" s="189"/>
      <c r="E157" s="189"/>
      <c r="F157" s="189" t="s">
        <v>591</v>
      </c>
      <c r="G157" s="189"/>
      <c r="H157" s="190">
        <v>339440</v>
      </c>
      <c r="I157" s="190"/>
      <c r="J157" s="190"/>
      <c r="K157" s="190">
        <f t="shared" si="3"/>
        <v>339440</v>
      </c>
      <c r="L157" s="620"/>
    </row>
    <row r="158" spans="1:12" s="191" customFormat="1">
      <c r="A158" s="189">
        <v>147</v>
      </c>
      <c r="B158" s="189" t="s">
        <v>994</v>
      </c>
      <c r="C158" s="189" t="s">
        <v>591</v>
      </c>
      <c r="D158" s="189"/>
      <c r="E158" s="189"/>
      <c r="F158" s="189" t="s">
        <v>591</v>
      </c>
      <c r="G158" s="189"/>
      <c r="H158" s="190">
        <v>371809</v>
      </c>
      <c r="I158" s="190"/>
      <c r="J158" s="190"/>
      <c r="K158" s="190">
        <f t="shared" si="3"/>
        <v>371809</v>
      </c>
      <c r="L158" s="620"/>
    </row>
    <row r="159" spans="1:12" s="191" customFormat="1">
      <c r="A159" s="189">
        <v>148</v>
      </c>
      <c r="B159" s="189" t="s">
        <v>994</v>
      </c>
      <c r="C159" s="189" t="s">
        <v>591</v>
      </c>
      <c r="D159" s="189"/>
      <c r="E159" s="189"/>
      <c r="F159" s="189" t="s">
        <v>591</v>
      </c>
      <c r="G159" s="189"/>
      <c r="H159" s="190">
        <v>374121</v>
      </c>
      <c r="I159" s="190"/>
      <c r="J159" s="190"/>
      <c r="K159" s="190">
        <f t="shared" si="3"/>
        <v>374121</v>
      </c>
      <c r="L159" s="620"/>
    </row>
    <row r="160" spans="1:12" s="191" customFormat="1">
      <c r="A160" s="189">
        <v>149</v>
      </c>
      <c r="B160" s="189" t="s">
        <v>994</v>
      </c>
      <c r="C160" s="189" t="s">
        <v>591</v>
      </c>
      <c r="D160" s="189"/>
      <c r="E160" s="189"/>
      <c r="F160" s="189" t="s">
        <v>591</v>
      </c>
      <c r="G160" s="189"/>
      <c r="H160" s="190">
        <v>381247</v>
      </c>
      <c r="I160" s="190"/>
      <c r="J160" s="190"/>
      <c r="K160" s="190">
        <f t="shared" si="3"/>
        <v>381247</v>
      </c>
      <c r="L160" s="620"/>
    </row>
    <row r="161" spans="1:12" s="191" customFormat="1">
      <c r="A161" s="189">
        <v>150</v>
      </c>
      <c r="B161" s="189" t="s">
        <v>994</v>
      </c>
      <c r="C161" s="189" t="s">
        <v>591</v>
      </c>
      <c r="D161" s="189"/>
      <c r="E161" s="189"/>
      <c r="F161" s="189" t="s">
        <v>591</v>
      </c>
      <c r="G161" s="189"/>
      <c r="H161" s="190">
        <v>382534</v>
      </c>
      <c r="I161" s="190"/>
      <c r="J161" s="190"/>
      <c r="K161" s="190">
        <f t="shared" si="3"/>
        <v>382534</v>
      </c>
      <c r="L161" s="620"/>
    </row>
    <row r="162" spans="1:12" s="191" customFormat="1">
      <c r="A162" s="189">
        <v>151</v>
      </c>
      <c r="B162" s="189" t="s">
        <v>994</v>
      </c>
      <c r="C162" s="189" t="s">
        <v>591</v>
      </c>
      <c r="D162" s="189"/>
      <c r="E162" s="189"/>
      <c r="F162" s="189" t="s">
        <v>591</v>
      </c>
      <c r="G162" s="189"/>
      <c r="H162" s="190">
        <v>421156</v>
      </c>
      <c r="I162" s="190"/>
      <c r="J162" s="190"/>
      <c r="K162" s="190">
        <f t="shared" si="3"/>
        <v>421156</v>
      </c>
      <c r="L162" s="620"/>
    </row>
    <row r="163" spans="1:12" s="191" customFormat="1">
      <c r="A163" s="189">
        <v>152</v>
      </c>
      <c r="B163" s="189" t="s">
        <v>994</v>
      </c>
      <c r="C163" s="189" t="s">
        <v>591</v>
      </c>
      <c r="D163" s="189"/>
      <c r="E163" s="189"/>
      <c r="F163" s="189" t="s">
        <v>591</v>
      </c>
      <c r="G163" s="189"/>
      <c r="H163" s="190">
        <v>539685</v>
      </c>
      <c r="I163" s="190"/>
      <c r="J163" s="190"/>
      <c r="K163" s="190">
        <f t="shared" si="3"/>
        <v>539685</v>
      </c>
      <c r="L163" s="620"/>
    </row>
    <row r="164" spans="1:12" s="191" customFormat="1">
      <c r="A164" s="189">
        <v>153</v>
      </c>
      <c r="B164" s="189" t="s">
        <v>995</v>
      </c>
      <c r="C164" s="189" t="s">
        <v>591</v>
      </c>
      <c r="D164" s="189"/>
      <c r="E164" s="189"/>
      <c r="F164" s="189" t="s">
        <v>591</v>
      </c>
      <c r="G164" s="189"/>
      <c r="H164" s="190">
        <v>459000</v>
      </c>
      <c r="I164" s="190"/>
      <c r="J164" s="190"/>
      <c r="K164" s="190">
        <f t="shared" si="3"/>
        <v>459000</v>
      </c>
      <c r="L164" s="620"/>
    </row>
    <row r="165" spans="1:12" s="191" customFormat="1">
      <c r="A165" s="189">
        <v>154</v>
      </c>
      <c r="B165" s="189" t="s">
        <v>995</v>
      </c>
      <c r="C165" s="189" t="s">
        <v>591</v>
      </c>
      <c r="D165" s="189"/>
      <c r="E165" s="189"/>
      <c r="F165" s="189" t="s">
        <v>591</v>
      </c>
      <c r="G165" s="189"/>
      <c r="H165" s="190">
        <v>537000</v>
      </c>
      <c r="I165" s="190"/>
      <c r="J165" s="190"/>
      <c r="K165" s="190">
        <f t="shared" si="3"/>
        <v>537000</v>
      </c>
      <c r="L165" s="620"/>
    </row>
    <row r="166" spans="1:12" s="191" customFormat="1">
      <c r="A166" s="189">
        <v>155</v>
      </c>
      <c r="B166" s="189" t="s">
        <v>995</v>
      </c>
      <c r="C166" s="189" t="s">
        <v>591</v>
      </c>
      <c r="D166" s="189"/>
      <c r="E166" s="189"/>
      <c r="F166" s="189" t="s">
        <v>591</v>
      </c>
      <c r="G166" s="189"/>
      <c r="H166" s="190">
        <v>554450</v>
      </c>
      <c r="I166" s="190"/>
      <c r="J166" s="190"/>
      <c r="K166" s="190">
        <f t="shared" si="3"/>
        <v>554450</v>
      </c>
      <c r="L166" s="620"/>
    </row>
    <row r="167" spans="1:12" s="191" customFormat="1">
      <c r="A167" s="189">
        <v>156</v>
      </c>
      <c r="B167" s="189" t="s">
        <v>995</v>
      </c>
      <c r="C167" s="189" t="s">
        <v>591</v>
      </c>
      <c r="D167" s="189"/>
      <c r="E167" s="189"/>
      <c r="F167" s="189" t="s">
        <v>591</v>
      </c>
      <c r="G167" s="189"/>
      <c r="H167" s="190">
        <v>45000</v>
      </c>
      <c r="I167" s="190"/>
      <c r="J167" s="190"/>
      <c r="K167" s="190">
        <f t="shared" si="3"/>
        <v>45000</v>
      </c>
      <c r="L167" s="620"/>
    </row>
    <row r="168" spans="1:12" s="191" customFormat="1">
      <c r="A168" s="189">
        <v>157</v>
      </c>
      <c r="B168" s="189" t="s">
        <v>995</v>
      </c>
      <c r="C168" s="189" t="s">
        <v>591</v>
      </c>
      <c r="D168" s="189"/>
      <c r="E168" s="189"/>
      <c r="F168" s="189" t="s">
        <v>591</v>
      </c>
      <c r="G168" s="189"/>
      <c r="H168" s="190">
        <v>303720</v>
      </c>
      <c r="I168" s="190"/>
      <c r="J168" s="190"/>
      <c r="K168" s="190">
        <f t="shared" si="3"/>
        <v>303720</v>
      </c>
      <c r="L168" s="620"/>
    </row>
    <row r="169" spans="1:12" s="191" customFormat="1">
      <c r="A169" s="189">
        <v>158</v>
      </c>
      <c r="B169" s="189" t="s">
        <v>995</v>
      </c>
      <c r="C169" s="189" t="s">
        <v>591</v>
      </c>
      <c r="D169" s="189"/>
      <c r="E169" s="189"/>
      <c r="F169" s="189" t="s">
        <v>591</v>
      </c>
      <c r="G169" s="189"/>
      <c r="H169" s="190">
        <v>381600</v>
      </c>
      <c r="I169" s="190"/>
      <c r="J169" s="190"/>
      <c r="K169" s="190">
        <f t="shared" si="3"/>
        <v>381600</v>
      </c>
      <c r="L169" s="620"/>
    </row>
    <row r="170" spans="1:12" s="191" customFormat="1">
      <c r="A170" s="189">
        <v>159</v>
      </c>
      <c r="B170" s="189" t="s">
        <v>996</v>
      </c>
      <c r="C170" s="189" t="s">
        <v>591</v>
      </c>
      <c r="D170" s="189"/>
      <c r="E170" s="189"/>
      <c r="F170" s="189" t="s">
        <v>591</v>
      </c>
      <c r="G170" s="189"/>
      <c r="H170" s="190">
        <v>28900</v>
      </c>
      <c r="I170" s="190"/>
      <c r="J170" s="190"/>
      <c r="K170" s="190">
        <f t="shared" si="3"/>
        <v>28900</v>
      </c>
      <c r="L170" s="620"/>
    </row>
    <row r="171" spans="1:12" s="191" customFormat="1">
      <c r="A171" s="189">
        <v>160</v>
      </c>
      <c r="B171" s="189" t="s">
        <v>996</v>
      </c>
      <c r="C171" s="189" t="s">
        <v>591</v>
      </c>
      <c r="D171" s="189"/>
      <c r="E171" s="189"/>
      <c r="F171" s="189" t="s">
        <v>591</v>
      </c>
      <c r="G171" s="189"/>
      <c r="H171" s="190">
        <v>129400</v>
      </c>
      <c r="I171" s="190"/>
      <c r="J171" s="190"/>
      <c r="K171" s="190">
        <f t="shared" si="3"/>
        <v>129400</v>
      </c>
      <c r="L171" s="620"/>
    </row>
    <row r="172" spans="1:12" s="191" customFormat="1">
      <c r="A172" s="189">
        <v>161</v>
      </c>
      <c r="B172" s="189" t="s">
        <v>996</v>
      </c>
      <c r="C172" s="189" t="s">
        <v>591</v>
      </c>
      <c r="D172" s="189"/>
      <c r="E172" s="189"/>
      <c r="F172" s="189" t="s">
        <v>591</v>
      </c>
      <c r="G172" s="189"/>
      <c r="H172" s="190">
        <v>3300</v>
      </c>
      <c r="I172" s="190"/>
      <c r="J172" s="190"/>
      <c r="K172" s="190">
        <f t="shared" si="3"/>
        <v>3300</v>
      </c>
      <c r="L172" s="620"/>
    </row>
    <row r="173" spans="1:12" s="191" customFormat="1">
      <c r="A173" s="189">
        <v>162</v>
      </c>
      <c r="B173" s="189" t="s">
        <v>996</v>
      </c>
      <c r="C173" s="189" t="s">
        <v>591</v>
      </c>
      <c r="D173" s="189"/>
      <c r="E173" s="189"/>
      <c r="F173" s="189" t="s">
        <v>591</v>
      </c>
      <c r="G173" s="189"/>
      <c r="H173" s="190">
        <v>7500</v>
      </c>
      <c r="I173" s="190"/>
      <c r="J173" s="190"/>
      <c r="K173" s="190">
        <f t="shared" si="3"/>
        <v>7500</v>
      </c>
      <c r="L173" s="620"/>
    </row>
    <row r="174" spans="1:12" s="191" customFormat="1">
      <c r="A174" s="189">
        <v>163</v>
      </c>
      <c r="B174" s="189" t="s">
        <v>996</v>
      </c>
      <c r="C174" s="189" t="s">
        <v>591</v>
      </c>
      <c r="D174" s="189"/>
      <c r="E174" s="189"/>
      <c r="F174" s="189" t="s">
        <v>591</v>
      </c>
      <c r="G174" s="189"/>
      <c r="H174" s="190">
        <v>7800</v>
      </c>
      <c r="I174" s="190"/>
      <c r="J174" s="190"/>
      <c r="K174" s="190">
        <f t="shared" si="3"/>
        <v>7800</v>
      </c>
      <c r="L174" s="620"/>
    </row>
    <row r="175" spans="1:12" s="191" customFormat="1">
      <c r="A175" s="189">
        <v>164</v>
      </c>
      <c r="B175" s="189" t="s">
        <v>996</v>
      </c>
      <c r="C175" s="189" t="s">
        <v>591</v>
      </c>
      <c r="D175" s="189"/>
      <c r="E175" s="189"/>
      <c r="F175" s="189" t="s">
        <v>591</v>
      </c>
      <c r="G175" s="189"/>
      <c r="H175" s="190">
        <v>12000</v>
      </c>
      <c r="I175" s="190"/>
      <c r="J175" s="190"/>
      <c r="K175" s="190">
        <f t="shared" si="3"/>
        <v>12000</v>
      </c>
      <c r="L175" s="620"/>
    </row>
    <row r="176" spans="1:12" s="191" customFormat="1">
      <c r="A176" s="189">
        <v>165</v>
      </c>
      <c r="B176" s="189" t="s">
        <v>996</v>
      </c>
      <c r="C176" s="189" t="s">
        <v>591</v>
      </c>
      <c r="D176" s="189"/>
      <c r="E176" s="189"/>
      <c r="F176" s="189" t="s">
        <v>591</v>
      </c>
      <c r="G176" s="189"/>
      <c r="H176" s="190">
        <v>74080</v>
      </c>
      <c r="I176" s="190"/>
      <c r="J176" s="190"/>
      <c r="K176" s="190">
        <f t="shared" si="3"/>
        <v>74080</v>
      </c>
      <c r="L176" s="620"/>
    </row>
    <row r="177" spans="1:12" s="191" customFormat="1">
      <c r="A177" s="189">
        <v>166</v>
      </c>
      <c r="B177" s="189" t="s">
        <v>996</v>
      </c>
      <c r="C177" s="189" t="s">
        <v>591</v>
      </c>
      <c r="D177" s="189"/>
      <c r="E177" s="189"/>
      <c r="F177" s="189" t="s">
        <v>591</v>
      </c>
      <c r="G177" s="189"/>
      <c r="H177" s="190">
        <v>80000</v>
      </c>
      <c r="I177" s="190"/>
      <c r="J177" s="190"/>
      <c r="K177" s="190">
        <f t="shared" si="3"/>
        <v>80000</v>
      </c>
      <c r="L177" s="620"/>
    </row>
    <row r="178" spans="1:12" s="191" customFormat="1">
      <c r="A178" s="189">
        <v>167</v>
      </c>
      <c r="B178" s="189" t="s">
        <v>996</v>
      </c>
      <c r="C178" s="189" t="s">
        <v>591</v>
      </c>
      <c r="D178" s="189"/>
      <c r="E178" s="189"/>
      <c r="F178" s="189" t="s">
        <v>591</v>
      </c>
      <c r="G178" s="189"/>
      <c r="H178" s="190">
        <v>127700</v>
      </c>
      <c r="I178" s="190"/>
      <c r="J178" s="190"/>
      <c r="K178" s="190">
        <f t="shared" si="3"/>
        <v>127700</v>
      </c>
      <c r="L178" s="620"/>
    </row>
    <row r="179" spans="1:12" s="191" customFormat="1">
      <c r="A179" s="189">
        <v>168</v>
      </c>
      <c r="B179" s="189" t="s">
        <v>996</v>
      </c>
      <c r="C179" s="189" t="s">
        <v>591</v>
      </c>
      <c r="D179" s="189"/>
      <c r="E179" s="189"/>
      <c r="F179" s="189" t="s">
        <v>591</v>
      </c>
      <c r="G179" s="189"/>
      <c r="H179" s="190">
        <v>213000</v>
      </c>
      <c r="I179" s="190"/>
      <c r="J179" s="190"/>
      <c r="K179" s="190">
        <f t="shared" si="3"/>
        <v>213000</v>
      </c>
      <c r="L179" s="620"/>
    </row>
    <row r="180" spans="1:12" s="191" customFormat="1">
      <c r="A180" s="189">
        <v>169</v>
      </c>
      <c r="B180" s="189" t="s">
        <v>996</v>
      </c>
      <c r="C180" s="189" t="s">
        <v>591</v>
      </c>
      <c r="D180" s="189"/>
      <c r="E180" s="189"/>
      <c r="F180" s="189" t="s">
        <v>591</v>
      </c>
      <c r="G180" s="189"/>
      <c r="H180" s="190">
        <v>216622</v>
      </c>
      <c r="I180" s="190"/>
      <c r="J180" s="190"/>
      <c r="K180" s="190">
        <f t="shared" si="3"/>
        <v>216622</v>
      </c>
      <c r="L180" s="620"/>
    </row>
    <row r="181" spans="1:12" s="191" customFormat="1">
      <c r="A181" s="189">
        <v>170</v>
      </c>
      <c r="B181" s="189" t="s">
        <v>996</v>
      </c>
      <c r="C181" s="189" t="s">
        <v>591</v>
      </c>
      <c r="D181" s="189"/>
      <c r="E181" s="189"/>
      <c r="F181" s="189" t="s">
        <v>591</v>
      </c>
      <c r="G181" s="189"/>
      <c r="H181" s="190">
        <v>224000</v>
      </c>
      <c r="I181" s="190"/>
      <c r="J181" s="190"/>
      <c r="K181" s="190">
        <f t="shared" si="3"/>
        <v>224000</v>
      </c>
      <c r="L181" s="620"/>
    </row>
    <row r="182" spans="1:12" s="191" customFormat="1">
      <c r="A182" s="189">
        <v>171</v>
      </c>
      <c r="B182" s="189" t="s">
        <v>996</v>
      </c>
      <c r="C182" s="189" t="s">
        <v>591</v>
      </c>
      <c r="D182" s="189"/>
      <c r="E182" s="189"/>
      <c r="F182" s="189" t="s">
        <v>591</v>
      </c>
      <c r="G182" s="189"/>
      <c r="H182" s="190">
        <v>230000</v>
      </c>
      <c r="I182" s="190"/>
      <c r="J182" s="190"/>
      <c r="K182" s="190">
        <f t="shared" si="3"/>
        <v>230000</v>
      </c>
      <c r="L182" s="620"/>
    </row>
    <row r="183" spans="1:12" s="191" customFormat="1">
      <c r="A183" s="189">
        <v>172</v>
      </c>
      <c r="B183" s="189" t="s">
        <v>996</v>
      </c>
      <c r="C183" s="189" t="s">
        <v>591</v>
      </c>
      <c r="D183" s="189"/>
      <c r="E183" s="189"/>
      <c r="F183" s="189" t="s">
        <v>591</v>
      </c>
      <c r="G183" s="189"/>
      <c r="H183" s="190">
        <v>232120</v>
      </c>
      <c r="I183" s="190"/>
      <c r="J183" s="190"/>
      <c r="K183" s="190">
        <f t="shared" si="3"/>
        <v>232120</v>
      </c>
      <c r="L183" s="620"/>
    </row>
    <row r="184" spans="1:12" s="191" customFormat="1">
      <c r="A184" s="189">
        <v>173</v>
      </c>
      <c r="B184" s="189" t="s">
        <v>996</v>
      </c>
      <c r="C184" s="189" t="s">
        <v>591</v>
      </c>
      <c r="D184" s="189"/>
      <c r="E184" s="189"/>
      <c r="F184" s="189" t="s">
        <v>591</v>
      </c>
      <c r="G184" s="189"/>
      <c r="H184" s="190">
        <v>239100</v>
      </c>
      <c r="I184" s="190"/>
      <c r="J184" s="190"/>
      <c r="K184" s="190">
        <f t="shared" si="3"/>
        <v>239100</v>
      </c>
      <c r="L184" s="620"/>
    </row>
    <row r="185" spans="1:12" s="191" customFormat="1">
      <c r="A185" s="189">
        <v>174</v>
      </c>
      <c r="B185" s="189" t="s">
        <v>996</v>
      </c>
      <c r="C185" s="189" t="s">
        <v>591</v>
      </c>
      <c r="D185" s="189"/>
      <c r="E185" s="189"/>
      <c r="F185" s="189" t="s">
        <v>591</v>
      </c>
      <c r="G185" s="189"/>
      <c r="H185" s="190">
        <v>241600</v>
      </c>
      <c r="I185" s="190"/>
      <c r="J185" s="190"/>
      <c r="K185" s="190">
        <f t="shared" si="3"/>
        <v>241600</v>
      </c>
      <c r="L185" s="620"/>
    </row>
    <row r="186" spans="1:12" s="191" customFormat="1">
      <c r="A186" s="189">
        <v>175</v>
      </c>
      <c r="B186" s="189" t="s">
        <v>996</v>
      </c>
      <c r="C186" s="189" t="s">
        <v>591</v>
      </c>
      <c r="D186" s="189"/>
      <c r="E186" s="189"/>
      <c r="F186" s="189" t="s">
        <v>591</v>
      </c>
      <c r="G186" s="189"/>
      <c r="H186" s="190">
        <v>289000</v>
      </c>
      <c r="I186" s="190"/>
      <c r="J186" s="190"/>
      <c r="K186" s="190">
        <f t="shared" si="3"/>
        <v>289000</v>
      </c>
      <c r="L186" s="620"/>
    </row>
    <row r="187" spans="1:12" s="191" customFormat="1">
      <c r="A187" s="189">
        <v>176</v>
      </c>
      <c r="B187" s="189" t="s">
        <v>996</v>
      </c>
      <c r="C187" s="189" t="s">
        <v>591</v>
      </c>
      <c r="D187" s="189"/>
      <c r="E187" s="189"/>
      <c r="F187" s="189" t="s">
        <v>591</v>
      </c>
      <c r="G187" s="189"/>
      <c r="H187" s="190">
        <v>577800</v>
      </c>
      <c r="I187" s="190"/>
      <c r="J187" s="190"/>
      <c r="K187" s="190">
        <f t="shared" si="3"/>
        <v>577800</v>
      </c>
      <c r="L187" s="620"/>
    </row>
    <row r="188" spans="1:12" s="191" customFormat="1">
      <c r="A188" s="189">
        <v>177</v>
      </c>
      <c r="B188" s="189" t="s">
        <v>996</v>
      </c>
      <c r="C188" s="189" t="s">
        <v>591</v>
      </c>
      <c r="D188" s="189"/>
      <c r="E188" s="189"/>
      <c r="F188" s="189" t="s">
        <v>591</v>
      </c>
      <c r="G188" s="189"/>
      <c r="H188" s="190">
        <v>664000</v>
      </c>
      <c r="I188" s="190"/>
      <c r="J188" s="190"/>
      <c r="K188" s="190">
        <f t="shared" si="3"/>
        <v>664000</v>
      </c>
      <c r="L188" s="620"/>
    </row>
    <row r="189" spans="1:12" s="191" customFormat="1">
      <c r="A189" s="189">
        <v>178</v>
      </c>
      <c r="B189" s="189" t="s">
        <v>996</v>
      </c>
      <c r="C189" s="189" t="s">
        <v>591</v>
      </c>
      <c r="D189" s="189"/>
      <c r="E189" s="189"/>
      <c r="F189" s="189" t="s">
        <v>591</v>
      </c>
      <c r="G189" s="189"/>
      <c r="H189" s="190">
        <v>28000</v>
      </c>
      <c r="I189" s="190"/>
      <c r="J189" s="190"/>
      <c r="K189" s="190">
        <f t="shared" si="3"/>
        <v>28000</v>
      </c>
      <c r="L189" s="620"/>
    </row>
    <row r="190" spans="1:12" s="191" customFormat="1">
      <c r="A190" s="189">
        <v>179</v>
      </c>
      <c r="B190" s="189" t="s">
        <v>996</v>
      </c>
      <c r="C190" s="189" t="s">
        <v>591</v>
      </c>
      <c r="D190" s="189">
        <v>2211002</v>
      </c>
      <c r="E190" s="189"/>
      <c r="F190" s="189" t="s">
        <v>591</v>
      </c>
      <c r="G190" s="189" t="s">
        <v>997</v>
      </c>
      <c r="H190" s="190">
        <v>121850</v>
      </c>
      <c r="I190" s="190"/>
      <c r="J190" s="190"/>
      <c r="K190" s="190">
        <f t="shared" si="3"/>
        <v>121850</v>
      </c>
      <c r="L190" s="620"/>
    </row>
    <row r="191" spans="1:12" s="191" customFormat="1">
      <c r="A191" s="189">
        <v>180</v>
      </c>
      <c r="B191" s="189" t="s">
        <v>996</v>
      </c>
      <c r="C191" s="189" t="s">
        <v>591</v>
      </c>
      <c r="D191" s="189"/>
      <c r="E191" s="189"/>
      <c r="F191" s="189" t="s">
        <v>591</v>
      </c>
      <c r="G191" s="189" t="s">
        <v>998</v>
      </c>
      <c r="H191" s="190">
        <v>65900</v>
      </c>
      <c r="I191" s="190"/>
      <c r="J191" s="190"/>
      <c r="K191" s="190">
        <f t="shared" si="3"/>
        <v>65900</v>
      </c>
      <c r="L191" s="620"/>
    </row>
    <row r="192" spans="1:12" s="191" customFormat="1">
      <c r="A192" s="189">
        <v>181</v>
      </c>
      <c r="B192" s="189" t="s">
        <v>996</v>
      </c>
      <c r="C192" s="189" t="s">
        <v>591</v>
      </c>
      <c r="D192" s="189"/>
      <c r="E192" s="189"/>
      <c r="F192" s="189" t="s">
        <v>591</v>
      </c>
      <c r="G192" s="189" t="s">
        <v>998</v>
      </c>
      <c r="H192" s="190">
        <v>26500</v>
      </c>
      <c r="I192" s="190"/>
      <c r="J192" s="190"/>
      <c r="K192" s="190">
        <f t="shared" si="3"/>
        <v>26500</v>
      </c>
      <c r="L192" s="620"/>
    </row>
    <row r="193" spans="1:12" s="191" customFormat="1">
      <c r="A193" s="189">
        <v>182</v>
      </c>
      <c r="B193" s="189" t="s">
        <v>999</v>
      </c>
      <c r="C193" s="189" t="s">
        <v>591</v>
      </c>
      <c r="D193" s="189"/>
      <c r="E193" s="189"/>
      <c r="F193" s="189" t="s">
        <v>591</v>
      </c>
      <c r="G193" s="189"/>
      <c r="H193" s="190">
        <v>342560</v>
      </c>
      <c r="I193" s="190"/>
      <c r="J193" s="190"/>
      <c r="K193" s="190">
        <f t="shared" si="3"/>
        <v>342560</v>
      </c>
      <c r="L193" s="620"/>
    </row>
    <row r="194" spans="1:12" s="191" customFormat="1">
      <c r="A194" s="189">
        <v>183</v>
      </c>
      <c r="B194" s="189" t="s">
        <v>999</v>
      </c>
      <c r="C194" s="189" t="s">
        <v>591</v>
      </c>
      <c r="D194" s="189"/>
      <c r="E194" s="189"/>
      <c r="F194" s="189" t="s">
        <v>591</v>
      </c>
      <c r="G194" s="189"/>
      <c r="H194" s="190">
        <v>201000</v>
      </c>
      <c r="I194" s="190"/>
      <c r="J194" s="190"/>
      <c r="K194" s="190">
        <f t="shared" si="3"/>
        <v>201000</v>
      </c>
      <c r="L194" s="620"/>
    </row>
    <row r="195" spans="1:12" s="191" customFormat="1">
      <c r="A195" s="189">
        <v>184</v>
      </c>
      <c r="B195" s="189" t="s">
        <v>999</v>
      </c>
      <c r="C195" s="189" t="s">
        <v>591</v>
      </c>
      <c r="D195" s="189"/>
      <c r="E195" s="189"/>
      <c r="F195" s="189" t="s">
        <v>591</v>
      </c>
      <c r="G195" s="189"/>
      <c r="H195" s="190">
        <v>213005</v>
      </c>
      <c r="I195" s="190"/>
      <c r="J195" s="190"/>
      <c r="K195" s="190">
        <f t="shared" si="3"/>
        <v>213005</v>
      </c>
      <c r="L195" s="620"/>
    </row>
    <row r="196" spans="1:12" s="191" customFormat="1">
      <c r="A196" s="189">
        <v>185</v>
      </c>
      <c r="B196" s="189" t="s">
        <v>999</v>
      </c>
      <c r="C196" s="189" t="s">
        <v>591</v>
      </c>
      <c r="D196" s="189"/>
      <c r="E196" s="189"/>
      <c r="F196" s="189" t="s">
        <v>591</v>
      </c>
      <c r="G196" s="189"/>
      <c r="H196" s="190">
        <v>302900</v>
      </c>
      <c r="I196" s="190"/>
      <c r="J196" s="190"/>
      <c r="K196" s="190">
        <f t="shared" si="3"/>
        <v>302900</v>
      </c>
      <c r="L196" s="620"/>
    </row>
    <row r="197" spans="1:12" s="191" customFormat="1">
      <c r="A197" s="189">
        <v>186</v>
      </c>
      <c r="B197" s="189" t="s">
        <v>1000</v>
      </c>
      <c r="C197" s="189" t="s">
        <v>591</v>
      </c>
      <c r="D197" s="189"/>
      <c r="E197" s="189"/>
      <c r="F197" s="189" t="s">
        <v>591</v>
      </c>
      <c r="G197" s="189"/>
      <c r="H197" s="190">
        <v>6700</v>
      </c>
      <c r="I197" s="190"/>
      <c r="J197" s="190"/>
      <c r="K197" s="190">
        <f t="shared" si="3"/>
        <v>6700</v>
      </c>
      <c r="L197" s="620"/>
    </row>
    <row r="198" spans="1:12" s="191" customFormat="1">
      <c r="A198" s="189">
        <v>187</v>
      </c>
      <c r="B198" s="189" t="s">
        <v>1000</v>
      </c>
      <c r="C198" s="189" t="s">
        <v>591</v>
      </c>
      <c r="D198" s="189"/>
      <c r="E198" s="189"/>
      <c r="F198" s="189" t="s">
        <v>591</v>
      </c>
      <c r="G198" s="189"/>
      <c r="H198" s="190">
        <v>187300</v>
      </c>
      <c r="I198" s="190"/>
      <c r="J198" s="190"/>
      <c r="K198" s="190">
        <f t="shared" si="3"/>
        <v>187300</v>
      </c>
      <c r="L198" s="620"/>
    </row>
    <row r="199" spans="1:12" s="191" customFormat="1">
      <c r="A199" s="189">
        <v>188</v>
      </c>
      <c r="B199" s="189" t="s">
        <v>1000</v>
      </c>
      <c r="C199" s="189" t="s">
        <v>591</v>
      </c>
      <c r="D199" s="189"/>
      <c r="E199" s="189"/>
      <c r="F199" s="189" t="s">
        <v>591</v>
      </c>
      <c r="G199" s="189"/>
      <c r="H199" s="190">
        <v>599483</v>
      </c>
      <c r="I199" s="190"/>
      <c r="J199" s="190"/>
      <c r="K199" s="190">
        <f t="shared" si="3"/>
        <v>599483</v>
      </c>
      <c r="L199" s="620"/>
    </row>
    <row r="200" spans="1:12" s="191" customFormat="1">
      <c r="A200" s="189">
        <v>189</v>
      </c>
      <c r="B200" s="189" t="s">
        <v>1001</v>
      </c>
      <c r="C200" s="189" t="s">
        <v>591</v>
      </c>
      <c r="D200" s="189"/>
      <c r="E200" s="189"/>
      <c r="F200" s="189" t="s">
        <v>591</v>
      </c>
      <c r="G200" s="189"/>
      <c r="H200" s="190">
        <v>2100000</v>
      </c>
      <c r="I200" s="190"/>
      <c r="J200" s="190"/>
      <c r="K200" s="190">
        <f t="shared" si="3"/>
        <v>2100000</v>
      </c>
      <c r="L200" s="620"/>
    </row>
    <row r="201" spans="1:12" s="191" customFormat="1">
      <c r="A201" s="189">
        <v>190</v>
      </c>
      <c r="B201" s="189" t="s">
        <v>1001</v>
      </c>
      <c r="C201" s="189" t="s">
        <v>591</v>
      </c>
      <c r="D201" s="189"/>
      <c r="E201" s="189"/>
      <c r="F201" s="189" t="s">
        <v>591</v>
      </c>
      <c r="G201" s="189"/>
      <c r="H201" s="190">
        <v>2000000</v>
      </c>
      <c r="I201" s="190"/>
      <c r="J201" s="190"/>
      <c r="K201" s="190">
        <f t="shared" si="3"/>
        <v>2000000</v>
      </c>
      <c r="L201" s="620"/>
    </row>
    <row r="202" spans="1:12" s="191" customFormat="1">
      <c r="A202" s="189">
        <v>191</v>
      </c>
      <c r="B202" s="189" t="s">
        <v>1001</v>
      </c>
      <c r="C202" s="189" t="s">
        <v>591</v>
      </c>
      <c r="D202" s="189"/>
      <c r="E202" s="189"/>
      <c r="F202" s="189" t="s">
        <v>591</v>
      </c>
      <c r="G202" s="189"/>
      <c r="H202" s="190">
        <v>400000</v>
      </c>
      <c r="I202" s="190"/>
      <c r="J202" s="190"/>
      <c r="K202" s="190">
        <f t="shared" si="3"/>
        <v>400000</v>
      </c>
      <c r="L202" s="620"/>
    </row>
    <row r="203" spans="1:12" s="191" customFormat="1">
      <c r="A203" s="189">
        <v>192</v>
      </c>
      <c r="B203" s="189" t="s">
        <v>1001</v>
      </c>
      <c r="C203" s="189" t="s">
        <v>591</v>
      </c>
      <c r="D203" s="189"/>
      <c r="E203" s="189"/>
      <c r="F203" s="189" t="s">
        <v>591</v>
      </c>
      <c r="G203" s="189"/>
      <c r="H203" s="190">
        <v>482000</v>
      </c>
      <c r="I203" s="190"/>
      <c r="J203" s="190"/>
      <c r="K203" s="190">
        <f t="shared" si="3"/>
        <v>482000</v>
      </c>
      <c r="L203" s="620"/>
    </row>
    <row r="204" spans="1:12" s="191" customFormat="1">
      <c r="A204" s="189">
        <v>193</v>
      </c>
      <c r="B204" s="189" t="s">
        <v>1001</v>
      </c>
      <c r="C204" s="189" t="s">
        <v>591</v>
      </c>
      <c r="D204" s="189"/>
      <c r="E204" s="189"/>
      <c r="F204" s="189" t="s">
        <v>591</v>
      </c>
      <c r="G204" s="189"/>
      <c r="H204" s="190">
        <v>964000</v>
      </c>
      <c r="I204" s="190"/>
      <c r="J204" s="190"/>
      <c r="K204" s="190">
        <f t="shared" si="3"/>
        <v>964000</v>
      </c>
      <c r="L204" s="620"/>
    </row>
    <row r="205" spans="1:12" s="191" customFormat="1">
      <c r="A205" s="189">
        <v>194</v>
      </c>
      <c r="B205" s="189" t="s">
        <v>1001</v>
      </c>
      <c r="C205" s="189" t="s">
        <v>591</v>
      </c>
      <c r="D205" s="189"/>
      <c r="E205" s="189"/>
      <c r="F205" s="189" t="s">
        <v>591</v>
      </c>
      <c r="G205" s="189"/>
      <c r="H205" s="190">
        <v>964000</v>
      </c>
      <c r="I205" s="190"/>
      <c r="J205" s="190"/>
      <c r="K205" s="190">
        <f t="shared" si="3"/>
        <v>964000</v>
      </c>
      <c r="L205" s="620"/>
    </row>
    <row r="206" spans="1:12" s="191" customFormat="1">
      <c r="A206" s="189">
        <v>195</v>
      </c>
      <c r="B206" s="189" t="s">
        <v>1001</v>
      </c>
      <c r="C206" s="189" t="s">
        <v>591</v>
      </c>
      <c r="D206" s="189"/>
      <c r="E206" s="189"/>
      <c r="F206" s="189" t="s">
        <v>591</v>
      </c>
      <c r="G206" s="189"/>
      <c r="H206" s="190">
        <v>964000</v>
      </c>
      <c r="I206" s="190"/>
      <c r="J206" s="190"/>
      <c r="K206" s="190">
        <f t="shared" si="3"/>
        <v>964000</v>
      </c>
      <c r="L206" s="620"/>
    </row>
    <row r="207" spans="1:12" s="191" customFormat="1">
      <c r="A207" s="189">
        <v>196</v>
      </c>
      <c r="B207" s="189" t="s">
        <v>1001</v>
      </c>
      <c r="C207" s="189" t="s">
        <v>591</v>
      </c>
      <c r="D207" s="189"/>
      <c r="E207" s="189"/>
      <c r="F207" s="189" t="s">
        <v>591</v>
      </c>
      <c r="G207" s="189"/>
      <c r="H207" s="190"/>
      <c r="I207" s="190"/>
      <c r="J207" s="190">
        <v>964000</v>
      </c>
      <c r="K207" s="190">
        <v>964000</v>
      </c>
      <c r="L207" s="620"/>
    </row>
    <row r="208" spans="1:12" s="191" customFormat="1">
      <c r="A208" s="189">
        <v>197</v>
      </c>
      <c r="B208" s="189" t="s">
        <v>1001</v>
      </c>
      <c r="C208" s="189" t="s">
        <v>591</v>
      </c>
      <c r="D208" s="189"/>
      <c r="E208" s="189"/>
      <c r="F208" s="189" t="s">
        <v>591</v>
      </c>
      <c r="G208" s="189"/>
      <c r="H208" s="190"/>
      <c r="I208" s="190"/>
      <c r="J208" s="190">
        <v>2892000</v>
      </c>
      <c r="K208" s="190">
        <v>2892000</v>
      </c>
      <c r="L208" s="620"/>
    </row>
    <row r="209" spans="1:12" s="191" customFormat="1">
      <c r="A209" s="189">
        <v>198</v>
      </c>
      <c r="B209" s="189" t="s">
        <v>1002</v>
      </c>
      <c r="C209" s="189" t="s">
        <v>591</v>
      </c>
      <c r="D209" s="189"/>
      <c r="E209" s="189"/>
      <c r="F209" s="189" t="s">
        <v>591</v>
      </c>
      <c r="G209" s="189"/>
      <c r="H209" s="190">
        <v>378500</v>
      </c>
      <c r="I209" s="190"/>
      <c r="J209" s="190"/>
      <c r="K209" s="190">
        <f t="shared" ref="K209:K243" si="4">H209-I209+J209</f>
        <v>378500</v>
      </c>
      <c r="L209" s="620"/>
    </row>
    <row r="210" spans="1:12" s="191" customFormat="1">
      <c r="A210" s="189">
        <v>199</v>
      </c>
      <c r="B210" s="189" t="s">
        <v>1003</v>
      </c>
      <c r="C210" s="189" t="s">
        <v>591</v>
      </c>
      <c r="D210" s="189"/>
      <c r="E210" s="189"/>
      <c r="F210" s="189" t="s">
        <v>591</v>
      </c>
      <c r="G210" s="189" t="s">
        <v>1004</v>
      </c>
      <c r="H210" s="190">
        <v>200129</v>
      </c>
      <c r="I210" s="190"/>
      <c r="J210" s="190"/>
      <c r="K210" s="190">
        <f t="shared" si="4"/>
        <v>200129</v>
      </c>
      <c r="L210" s="620"/>
    </row>
    <row r="211" spans="1:12" s="191" customFormat="1">
      <c r="A211" s="189">
        <v>200</v>
      </c>
      <c r="B211" s="189" t="s">
        <v>1005</v>
      </c>
      <c r="C211" s="189" t="s">
        <v>591</v>
      </c>
      <c r="D211" s="189"/>
      <c r="E211" s="189"/>
      <c r="F211" s="189" t="s">
        <v>591</v>
      </c>
      <c r="G211" s="189"/>
      <c r="H211" s="190">
        <v>40000</v>
      </c>
      <c r="I211" s="190"/>
      <c r="J211" s="190"/>
      <c r="K211" s="190">
        <f t="shared" si="4"/>
        <v>40000</v>
      </c>
      <c r="L211" s="620"/>
    </row>
    <row r="212" spans="1:12" s="191" customFormat="1">
      <c r="A212" s="189">
        <v>201</v>
      </c>
      <c r="B212" s="189" t="s">
        <v>1005</v>
      </c>
      <c r="C212" s="189" t="s">
        <v>591</v>
      </c>
      <c r="D212" s="189"/>
      <c r="E212" s="189"/>
      <c r="F212" s="189" t="s">
        <v>591</v>
      </c>
      <c r="G212" s="189"/>
      <c r="H212" s="190">
        <v>40000</v>
      </c>
      <c r="I212" s="190"/>
      <c r="J212" s="190"/>
      <c r="K212" s="190">
        <f t="shared" si="4"/>
        <v>40000</v>
      </c>
      <c r="L212" s="620"/>
    </row>
    <row r="213" spans="1:12" s="191" customFormat="1">
      <c r="A213" s="189">
        <v>202</v>
      </c>
      <c r="B213" s="189" t="s">
        <v>1005</v>
      </c>
      <c r="C213" s="189" t="s">
        <v>591</v>
      </c>
      <c r="D213" s="189"/>
      <c r="E213" s="189"/>
      <c r="F213" s="189" t="s">
        <v>591</v>
      </c>
      <c r="G213" s="189"/>
      <c r="H213" s="190">
        <v>80000</v>
      </c>
      <c r="I213" s="190"/>
      <c r="J213" s="190"/>
      <c r="K213" s="190">
        <f t="shared" si="4"/>
        <v>80000</v>
      </c>
      <c r="L213" s="620"/>
    </row>
    <row r="214" spans="1:12" s="191" customFormat="1">
      <c r="A214" s="189">
        <v>203</v>
      </c>
      <c r="B214" s="189" t="s">
        <v>1005</v>
      </c>
      <c r="C214" s="189" t="s">
        <v>591</v>
      </c>
      <c r="D214" s="189"/>
      <c r="E214" s="189"/>
      <c r="F214" s="189" t="s">
        <v>591</v>
      </c>
      <c r="G214" s="189"/>
      <c r="H214" s="190">
        <v>80000</v>
      </c>
      <c r="I214" s="190"/>
      <c r="J214" s="190"/>
      <c r="K214" s="190">
        <f t="shared" si="4"/>
        <v>80000</v>
      </c>
      <c r="L214" s="620"/>
    </row>
    <row r="215" spans="1:12" s="191" customFormat="1">
      <c r="A215" s="189">
        <v>204</v>
      </c>
      <c r="B215" s="189" t="s">
        <v>1005</v>
      </c>
      <c r="C215" s="189" t="s">
        <v>591</v>
      </c>
      <c r="D215" s="189"/>
      <c r="E215" s="189"/>
      <c r="F215" s="189" t="s">
        <v>591</v>
      </c>
      <c r="G215" s="189"/>
      <c r="H215" s="190">
        <v>80000</v>
      </c>
      <c r="I215" s="190"/>
      <c r="J215" s="190"/>
      <c r="K215" s="190">
        <f t="shared" si="4"/>
        <v>80000</v>
      </c>
      <c r="L215" s="620"/>
    </row>
    <row r="216" spans="1:12" s="191" customFormat="1">
      <c r="A216" s="189">
        <v>205</v>
      </c>
      <c r="B216" s="189" t="s">
        <v>1005</v>
      </c>
      <c r="C216" s="189" t="s">
        <v>591</v>
      </c>
      <c r="D216" s="189"/>
      <c r="E216" s="189"/>
      <c r="F216" s="189" t="s">
        <v>591</v>
      </c>
      <c r="G216" s="189"/>
      <c r="H216" s="190">
        <v>110000</v>
      </c>
      <c r="I216" s="190"/>
      <c r="J216" s="190"/>
      <c r="K216" s="190">
        <f t="shared" si="4"/>
        <v>110000</v>
      </c>
      <c r="L216" s="620"/>
    </row>
    <row r="217" spans="1:12" s="191" customFormat="1">
      <c r="A217" s="189">
        <v>206</v>
      </c>
      <c r="B217" s="189" t="s">
        <v>1005</v>
      </c>
      <c r="C217" s="189" t="s">
        <v>591</v>
      </c>
      <c r="D217" s="189"/>
      <c r="E217" s="189"/>
      <c r="F217" s="189" t="s">
        <v>591</v>
      </c>
      <c r="G217" s="189"/>
      <c r="H217" s="190">
        <v>113000</v>
      </c>
      <c r="I217" s="190"/>
      <c r="J217" s="190"/>
      <c r="K217" s="190">
        <f t="shared" si="4"/>
        <v>113000</v>
      </c>
      <c r="L217" s="620"/>
    </row>
    <row r="218" spans="1:12" s="191" customFormat="1">
      <c r="A218" s="189">
        <v>207</v>
      </c>
      <c r="B218" s="189" t="s">
        <v>1005</v>
      </c>
      <c r="C218" s="189" t="s">
        <v>591</v>
      </c>
      <c r="D218" s="189"/>
      <c r="E218" s="189"/>
      <c r="F218" s="189" t="s">
        <v>591</v>
      </c>
      <c r="G218" s="189"/>
      <c r="H218" s="190">
        <v>120000</v>
      </c>
      <c r="I218" s="190"/>
      <c r="J218" s="190"/>
      <c r="K218" s="190">
        <f t="shared" si="4"/>
        <v>120000</v>
      </c>
      <c r="L218" s="620"/>
    </row>
    <row r="219" spans="1:12" s="191" customFormat="1">
      <c r="A219" s="189">
        <v>208</v>
      </c>
      <c r="B219" s="189" t="s">
        <v>1005</v>
      </c>
      <c r="C219" s="189" t="s">
        <v>591</v>
      </c>
      <c r="D219" s="189"/>
      <c r="E219" s="189"/>
      <c r="F219" s="189" t="s">
        <v>591</v>
      </c>
      <c r="G219" s="189"/>
      <c r="H219" s="190">
        <v>120000</v>
      </c>
      <c r="I219" s="190"/>
      <c r="J219" s="190"/>
      <c r="K219" s="190">
        <f t="shared" si="4"/>
        <v>120000</v>
      </c>
      <c r="L219" s="620"/>
    </row>
    <row r="220" spans="1:12" s="191" customFormat="1">
      <c r="A220" s="189">
        <v>209</v>
      </c>
      <c r="B220" s="189" t="s">
        <v>1005</v>
      </c>
      <c r="C220" s="189" t="s">
        <v>591</v>
      </c>
      <c r="D220" s="189"/>
      <c r="E220" s="189"/>
      <c r="F220" s="189" t="s">
        <v>591</v>
      </c>
      <c r="G220" s="189"/>
      <c r="H220" s="190">
        <v>141000</v>
      </c>
      <c r="I220" s="190"/>
      <c r="J220" s="190"/>
      <c r="K220" s="190">
        <f t="shared" si="4"/>
        <v>141000</v>
      </c>
      <c r="L220" s="620"/>
    </row>
    <row r="221" spans="1:12" s="191" customFormat="1">
      <c r="A221" s="189">
        <v>210</v>
      </c>
      <c r="B221" s="189" t="s">
        <v>1005</v>
      </c>
      <c r="C221" s="189" t="s">
        <v>591</v>
      </c>
      <c r="D221" s="189"/>
      <c r="E221" s="189"/>
      <c r="F221" s="189" t="s">
        <v>591</v>
      </c>
      <c r="G221" s="189"/>
      <c r="H221" s="190">
        <v>155000</v>
      </c>
      <c r="I221" s="190"/>
      <c r="J221" s="190"/>
      <c r="K221" s="190">
        <f t="shared" si="4"/>
        <v>155000</v>
      </c>
      <c r="L221" s="620"/>
    </row>
    <row r="222" spans="1:12" s="191" customFormat="1">
      <c r="A222" s="189">
        <v>211</v>
      </c>
      <c r="B222" s="189" t="s">
        <v>1005</v>
      </c>
      <c r="C222" s="189" t="s">
        <v>591</v>
      </c>
      <c r="D222" s="189"/>
      <c r="E222" s="189"/>
      <c r="F222" s="189" t="s">
        <v>591</v>
      </c>
      <c r="G222" s="189"/>
      <c r="H222" s="190">
        <v>265000</v>
      </c>
      <c r="I222" s="190"/>
      <c r="J222" s="190"/>
      <c r="K222" s="190">
        <f t="shared" si="4"/>
        <v>265000</v>
      </c>
      <c r="L222" s="620"/>
    </row>
    <row r="223" spans="1:12" s="191" customFormat="1">
      <c r="A223" s="189">
        <v>212</v>
      </c>
      <c r="B223" s="189" t="s">
        <v>1006</v>
      </c>
      <c r="C223" s="189" t="s">
        <v>591</v>
      </c>
      <c r="D223" s="189"/>
      <c r="E223" s="189"/>
      <c r="F223" s="189" t="s">
        <v>591</v>
      </c>
      <c r="G223" s="189"/>
      <c r="H223" s="190">
        <v>186560</v>
      </c>
      <c r="I223" s="190"/>
      <c r="J223" s="190"/>
      <c r="K223" s="190">
        <f t="shared" si="4"/>
        <v>186560</v>
      </c>
      <c r="L223" s="620"/>
    </row>
    <row r="224" spans="1:12" s="191" customFormat="1">
      <c r="A224" s="189">
        <v>213</v>
      </c>
      <c r="B224" s="189" t="s">
        <v>1006</v>
      </c>
      <c r="C224" s="189" t="s">
        <v>591</v>
      </c>
      <c r="D224" s="189"/>
      <c r="E224" s="189"/>
      <c r="F224" s="189" t="s">
        <v>591</v>
      </c>
      <c r="G224" s="189"/>
      <c r="H224" s="190">
        <v>189200</v>
      </c>
      <c r="I224" s="190"/>
      <c r="J224" s="190"/>
      <c r="K224" s="190">
        <f t="shared" si="4"/>
        <v>189200</v>
      </c>
      <c r="L224" s="620"/>
    </row>
    <row r="225" spans="1:12" s="191" customFormat="1">
      <c r="A225" s="189">
        <v>214</v>
      </c>
      <c r="B225" s="189" t="s">
        <v>1006</v>
      </c>
      <c r="C225" s="189" t="s">
        <v>591</v>
      </c>
      <c r="D225" s="189"/>
      <c r="E225" s="189"/>
      <c r="F225" s="189" t="s">
        <v>591</v>
      </c>
      <c r="G225" s="189"/>
      <c r="H225" s="190">
        <v>190080</v>
      </c>
      <c r="I225" s="190"/>
      <c r="J225" s="190"/>
      <c r="K225" s="190">
        <f t="shared" si="4"/>
        <v>190080</v>
      </c>
      <c r="L225" s="620"/>
    </row>
    <row r="226" spans="1:12" s="191" customFormat="1">
      <c r="A226" s="189">
        <v>215</v>
      </c>
      <c r="B226" s="189" t="s">
        <v>1006</v>
      </c>
      <c r="C226" s="189" t="s">
        <v>591</v>
      </c>
      <c r="D226" s="189"/>
      <c r="E226" s="189"/>
      <c r="F226" s="189" t="s">
        <v>591</v>
      </c>
      <c r="G226" s="189"/>
      <c r="H226" s="190">
        <v>190080</v>
      </c>
      <c r="I226" s="190"/>
      <c r="J226" s="190"/>
      <c r="K226" s="190">
        <f t="shared" si="4"/>
        <v>190080</v>
      </c>
      <c r="L226" s="620"/>
    </row>
    <row r="227" spans="1:12" s="191" customFormat="1">
      <c r="A227" s="189">
        <v>216</v>
      </c>
      <c r="B227" s="189" t="s">
        <v>1006</v>
      </c>
      <c r="C227" s="189" t="s">
        <v>591</v>
      </c>
      <c r="D227" s="189"/>
      <c r="E227" s="189"/>
      <c r="F227" s="189" t="s">
        <v>591</v>
      </c>
      <c r="G227" s="189"/>
      <c r="H227" s="190">
        <v>191840</v>
      </c>
      <c r="I227" s="190"/>
      <c r="J227" s="190"/>
      <c r="K227" s="190">
        <f t="shared" si="4"/>
        <v>191840</v>
      </c>
      <c r="L227" s="620"/>
    </row>
    <row r="228" spans="1:12" s="191" customFormat="1">
      <c r="A228" s="189">
        <v>217</v>
      </c>
      <c r="B228" s="189" t="s">
        <v>1006</v>
      </c>
      <c r="C228" s="189" t="s">
        <v>591</v>
      </c>
      <c r="D228" s="189"/>
      <c r="E228" s="189"/>
      <c r="F228" s="189" t="s">
        <v>591</v>
      </c>
      <c r="G228" s="189"/>
      <c r="H228" s="190">
        <v>234000</v>
      </c>
      <c r="I228" s="190"/>
      <c r="J228" s="190"/>
      <c r="K228" s="190">
        <f t="shared" si="4"/>
        <v>234000</v>
      </c>
      <c r="L228" s="620"/>
    </row>
    <row r="229" spans="1:12" s="191" customFormat="1">
      <c r="A229" s="189">
        <v>218</v>
      </c>
      <c r="B229" s="189" t="s">
        <v>1006</v>
      </c>
      <c r="C229" s="189" t="s">
        <v>591</v>
      </c>
      <c r="D229" s="189"/>
      <c r="E229" s="189"/>
      <c r="F229" s="189" t="s">
        <v>591</v>
      </c>
      <c r="G229" s="189"/>
      <c r="H229" s="190">
        <v>234960</v>
      </c>
      <c r="I229" s="190"/>
      <c r="J229" s="190"/>
      <c r="K229" s="190">
        <f t="shared" si="4"/>
        <v>234960</v>
      </c>
      <c r="L229" s="620"/>
    </row>
    <row r="230" spans="1:12" s="191" customFormat="1">
      <c r="A230" s="189">
        <v>219</v>
      </c>
      <c r="B230" s="189" t="s">
        <v>1006</v>
      </c>
      <c r="C230" s="189" t="s">
        <v>591</v>
      </c>
      <c r="D230" s="189"/>
      <c r="E230" s="189"/>
      <c r="F230" s="189" t="s">
        <v>591</v>
      </c>
      <c r="G230" s="189"/>
      <c r="H230" s="190">
        <v>247500</v>
      </c>
      <c r="I230" s="190"/>
      <c r="J230" s="190"/>
      <c r="K230" s="190">
        <f t="shared" si="4"/>
        <v>247500</v>
      </c>
      <c r="L230" s="620"/>
    </row>
    <row r="231" spans="1:12" s="191" customFormat="1">
      <c r="A231" s="189">
        <v>220</v>
      </c>
      <c r="B231" s="189" t="s">
        <v>1006</v>
      </c>
      <c r="C231" s="189" t="s">
        <v>591</v>
      </c>
      <c r="D231" s="189"/>
      <c r="E231" s="189"/>
      <c r="F231" s="189" t="s">
        <v>591</v>
      </c>
      <c r="G231" s="189"/>
      <c r="H231" s="190">
        <v>259600</v>
      </c>
      <c r="I231" s="190"/>
      <c r="J231" s="190"/>
      <c r="K231" s="190">
        <f t="shared" si="4"/>
        <v>259600</v>
      </c>
      <c r="L231" s="620"/>
    </row>
    <row r="232" spans="1:12" s="191" customFormat="1">
      <c r="A232" s="189">
        <v>221</v>
      </c>
      <c r="B232" s="189" t="s">
        <v>1006</v>
      </c>
      <c r="C232" s="189" t="s">
        <v>591</v>
      </c>
      <c r="D232" s="189"/>
      <c r="E232" s="189"/>
      <c r="F232" s="189" t="s">
        <v>591</v>
      </c>
      <c r="G232" s="189"/>
      <c r="H232" s="190">
        <v>261000</v>
      </c>
      <c r="I232" s="190"/>
      <c r="J232" s="190"/>
      <c r="K232" s="190">
        <f t="shared" si="4"/>
        <v>261000</v>
      </c>
      <c r="L232" s="620"/>
    </row>
    <row r="233" spans="1:12" s="191" customFormat="1">
      <c r="A233" s="189">
        <v>222</v>
      </c>
      <c r="B233" s="189" t="s">
        <v>1006</v>
      </c>
      <c r="C233" s="189" t="s">
        <v>591</v>
      </c>
      <c r="D233" s="189"/>
      <c r="E233" s="189"/>
      <c r="F233" s="189" t="s">
        <v>591</v>
      </c>
      <c r="G233" s="189"/>
      <c r="H233" s="190">
        <v>284250</v>
      </c>
      <c r="I233" s="190"/>
      <c r="J233" s="190"/>
      <c r="K233" s="190">
        <f t="shared" si="4"/>
        <v>284250</v>
      </c>
      <c r="L233" s="620"/>
    </row>
    <row r="234" spans="1:12" s="191" customFormat="1">
      <c r="A234" s="189">
        <v>223</v>
      </c>
      <c r="B234" s="189" t="s">
        <v>1006</v>
      </c>
      <c r="C234" s="189" t="s">
        <v>591</v>
      </c>
      <c r="D234" s="189"/>
      <c r="E234" s="189"/>
      <c r="F234" s="189" t="s">
        <v>591</v>
      </c>
      <c r="G234" s="189"/>
      <c r="H234" s="190">
        <v>297440</v>
      </c>
      <c r="I234" s="190"/>
      <c r="J234" s="190"/>
      <c r="K234" s="190">
        <f t="shared" si="4"/>
        <v>297440</v>
      </c>
      <c r="L234" s="620"/>
    </row>
    <row r="235" spans="1:12" s="191" customFormat="1">
      <c r="A235" s="189">
        <v>224</v>
      </c>
      <c r="B235" s="189" t="s">
        <v>1006</v>
      </c>
      <c r="C235" s="189" t="s">
        <v>591</v>
      </c>
      <c r="D235" s="189"/>
      <c r="E235" s="189"/>
      <c r="F235" s="189" t="s">
        <v>591</v>
      </c>
      <c r="G235" s="189"/>
      <c r="H235" s="190">
        <v>309440</v>
      </c>
      <c r="I235" s="190"/>
      <c r="J235" s="190"/>
      <c r="K235" s="190">
        <f t="shared" si="4"/>
        <v>309440</v>
      </c>
      <c r="L235" s="620"/>
    </row>
    <row r="236" spans="1:12" s="191" customFormat="1">
      <c r="A236" s="189">
        <v>225</v>
      </c>
      <c r="B236" s="189" t="s">
        <v>1006</v>
      </c>
      <c r="C236" s="189" t="s">
        <v>591</v>
      </c>
      <c r="D236" s="189"/>
      <c r="E236" s="189"/>
      <c r="F236" s="189" t="s">
        <v>591</v>
      </c>
      <c r="G236" s="189"/>
      <c r="H236" s="190">
        <v>319440</v>
      </c>
      <c r="I236" s="190"/>
      <c r="J236" s="190"/>
      <c r="K236" s="190">
        <f t="shared" si="4"/>
        <v>319440</v>
      </c>
      <c r="L236" s="620"/>
    </row>
    <row r="237" spans="1:12" s="191" customFormat="1">
      <c r="A237" s="189">
        <v>226</v>
      </c>
      <c r="B237" s="189" t="s">
        <v>1006</v>
      </c>
      <c r="C237" s="189" t="s">
        <v>591</v>
      </c>
      <c r="D237" s="189"/>
      <c r="E237" s="189"/>
      <c r="F237" s="189" t="s">
        <v>591</v>
      </c>
      <c r="G237" s="189"/>
      <c r="H237" s="190">
        <v>322080</v>
      </c>
      <c r="I237" s="190"/>
      <c r="J237" s="190"/>
      <c r="K237" s="190">
        <f t="shared" si="4"/>
        <v>322080</v>
      </c>
      <c r="L237" s="620"/>
    </row>
    <row r="238" spans="1:12" s="191" customFormat="1">
      <c r="A238" s="189">
        <v>227</v>
      </c>
      <c r="B238" s="189" t="s">
        <v>1006</v>
      </c>
      <c r="C238" s="189" t="s">
        <v>591</v>
      </c>
      <c r="D238" s="189"/>
      <c r="E238" s="189"/>
      <c r="F238" s="189" t="s">
        <v>591</v>
      </c>
      <c r="G238" s="189"/>
      <c r="H238" s="190">
        <v>328240</v>
      </c>
      <c r="I238" s="190"/>
      <c r="J238" s="190"/>
      <c r="K238" s="190">
        <f t="shared" si="4"/>
        <v>328240</v>
      </c>
      <c r="L238" s="620"/>
    </row>
    <row r="239" spans="1:12" s="191" customFormat="1">
      <c r="A239" s="189">
        <v>228</v>
      </c>
      <c r="B239" s="189" t="s">
        <v>1006</v>
      </c>
      <c r="C239" s="189" t="s">
        <v>591</v>
      </c>
      <c r="D239" s="189"/>
      <c r="E239" s="189"/>
      <c r="F239" s="189" t="s">
        <v>591</v>
      </c>
      <c r="G239" s="189"/>
      <c r="H239" s="190">
        <v>333520</v>
      </c>
      <c r="I239" s="190"/>
      <c r="J239" s="190"/>
      <c r="K239" s="190">
        <f t="shared" si="4"/>
        <v>333520</v>
      </c>
      <c r="L239" s="620"/>
    </row>
    <row r="240" spans="1:12" s="191" customFormat="1">
      <c r="A240" s="189">
        <v>229</v>
      </c>
      <c r="B240" s="189" t="s">
        <v>1007</v>
      </c>
      <c r="C240" s="189" t="s">
        <v>591</v>
      </c>
      <c r="D240" s="189"/>
      <c r="E240" s="189"/>
      <c r="F240" s="189" t="s">
        <v>591</v>
      </c>
      <c r="G240" s="189"/>
      <c r="H240" s="190">
        <v>204000</v>
      </c>
      <c r="I240" s="190"/>
      <c r="J240" s="190"/>
      <c r="K240" s="190">
        <f t="shared" si="4"/>
        <v>204000</v>
      </c>
      <c r="L240" s="620"/>
    </row>
    <row r="241" spans="1:12" s="191" customFormat="1">
      <c r="A241" s="189">
        <v>230</v>
      </c>
      <c r="B241" s="189" t="s">
        <v>1007</v>
      </c>
      <c r="C241" s="189" t="s">
        <v>591</v>
      </c>
      <c r="D241" s="189"/>
      <c r="E241" s="189"/>
      <c r="F241" s="189" t="s">
        <v>591</v>
      </c>
      <c r="G241" s="189"/>
      <c r="H241" s="190">
        <v>424000</v>
      </c>
      <c r="I241" s="190"/>
      <c r="J241" s="190"/>
      <c r="K241" s="190">
        <f t="shared" si="4"/>
        <v>424000</v>
      </c>
      <c r="L241" s="620"/>
    </row>
    <row r="242" spans="1:12" s="191" customFormat="1">
      <c r="A242" s="189">
        <v>231</v>
      </c>
      <c r="B242" s="189" t="s">
        <v>1008</v>
      </c>
      <c r="C242" s="189" t="s">
        <v>591</v>
      </c>
      <c r="D242" s="189"/>
      <c r="E242" s="189">
        <v>13746</v>
      </c>
      <c r="F242" s="189" t="s">
        <v>591</v>
      </c>
      <c r="G242" s="189" t="s">
        <v>1009</v>
      </c>
      <c r="H242" s="190">
        <v>480000</v>
      </c>
      <c r="I242" s="190"/>
      <c r="J242" s="190"/>
      <c r="K242" s="190">
        <f t="shared" si="4"/>
        <v>480000</v>
      </c>
      <c r="L242" s="620"/>
    </row>
    <row r="243" spans="1:12" s="191" customFormat="1">
      <c r="A243" s="189">
        <v>232</v>
      </c>
      <c r="B243" s="189" t="s">
        <v>1007</v>
      </c>
      <c r="C243" s="189" t="s">
        <v>591</v>
      </c>
      <c r="D243" s="189"/>
      <c r="E243" s="189"/>
      <c r="F243" s="189" t="s">
        <v>591</v>
      </c>
      <c r="G243" s="189"/>
      <c r="H243" s="190">
        <v>82680</v>
      </c>
      <c r="I243" s="190"/>
      <c r="J243" s="190"/>
      <c r="K243" s="190">
        <f t="shared" si="4"/>
        <v>82680</v>
      </c>
      <c r="L243" s="620"/>
    </row>
    <row r="244" spans="1:12" s="191" customFormat="1">
      <c r="A244" s="189">
        <v>233</v>
      </c>
      <c r="B244" s="189" t="s">
        <v>1007</v>
      </c>
      <c r="C244" s="189" t="s">
        <v>591</v>
      </c>
      <c r="D244" s="189"/>
      <c r="E244" s="189"/>
      <c r="F244" s="189" t="s">
        <v>591</v>
      </c>
      <c r="G244" s="189"/>
      <c r="H244" s="190"/>
      <c r="I244" s="190"/>
      <c r="J244" s="190">
        <v>886340</v>
      </c>
      <c r="K244" s="190">
        <v>886340</v>
      </c>
      <c r="L244" s="620"/>
    </row>
    <row r="245" spans="1:12" s="191" customFormat="1">
      <c r="A245" s="189">
        <v>234</v>
      </c>
      <c r="B245" s="189" t="s">
        <v>1007</v>
      </c>
      <c r="C245" s="189" t="s">
        <v>591</v>
      </c>
      <c r="D245" s="189"/>
      <c r="E245" s="189"/>
      <c r="F245" s="189" t="s">
        <v>591</v>
      </c>
      <c r="G245" s="189"/>
      <c r="H245" s="190"/>
      <c r="I245" s="190"/>
      <c r="J245" s="190">
        <v>906000</v>
      </c>
      <c r="K245" s="190">
        <v>906000</v>
      </c>
      <c r="L245" s="620"/>
    </row>
    <row r="246" spans="1:12" s="191" customFormat="1">
      <c r="A246" s="189">
        <v>235</v>
      </c>
      <c r="B246" s="189" t="s">
        <v>1007</v>
      </c>
      <c r="C246" s="189" t="s">
        <v>591</v>
      </c>
      <c r="D246" s="189"/>
      <c r="E246" s="189"/>
      <c r="F246" s="189" t="s">
        <v>591</v>
      </c>
      <c r="G246" s="189"/>
      <c r="H246" s="190"/>
      <c r="I246" s="190"/>
      <c r="J246" s="190">
        <v>1000000</v>
      </c>
      <c r="K246" s="190">
        <v>1000000</v>
      </c>
      <c r="L246" s="620"/>
    </row>
    <row r="247" spans="1:12" s="191" customFormat="1">
      <c r="A247" s="189">
        <v>236</v>
      </c>
      <c r="B247" s="189" t="s">
        <v>1007</v>
      </c>
      <c r="C247" s="189" t="s">
        <v>591</v>
      </c>
      <c r="D247" s="189"/>
      <c r="E247" s="189"/>
      <c r="F247" s="189" t="s">
        <v>591</v>
      </c>
      <c r="G247" s="189"/>
      <c r="H247" s="190"/>
      <c r="I247" s="190"/>
      <c r="J247" s="190">
        <v>1000000</v>
      </c>
      <c r="K247" s="190">
        <v>1000000</v>
      </c>
      <c r="L247" s="620"/>
    </row>
    <row r="248" spans="1:12" s="191" customFormat="1">
      <c r="A248" s="189">
        <v>237</v>
      </c>
      <c r="B248" s="189" t="s">
        <v>1010</v>
      </c>
      <c r="C248" s="189" t="s">
        <v>591</v>
      </c>
      <c r="D248" s="189">
        <v>2211002</v>
      </c>
      <c r="E248" s="189"/>
      <c r="F248" s="189" t="s">
        <v>591</v>
      </c>
      <c r="G248" s="189" t="s">
        <v>993</v>
      </c>
      <c r="H248" s="190">
        <v>673800</v>
      </c>
      <c r="I248" s="190"/>
      <c r="J248" s="190"/>
      <c r="K248" s="190">
        <f t="shared" ref="K248:K311" si="5">H248-I248+J248</f>
        <v>673800</v>
      </c>
      <c r="L248" s="620"/>
    </row>
    <row r="249" spans="1:12" s="191" customFormat="1">
      <c r="A249" s="189">
        <v>238</v>
      </c>
      <c r="B249" s="189" t="s">
        <v>1010</v>
      </c>
      <c r="C249" s="189" t="s">
        <v>591</v>
      </c>
      <c r="D249" s="189"/>
      <c r="E249" s="189"/>
      <c r="F249" s="189" t="s">
        <v>591</v>
      </c>
      <c r="G249" s="189"/>
      <c r="H249" s="190">
        <v>1209000</v>
      </c>
      <c r="I249" s="190"/>
      <c r="J249" s="190"/>
      <c r="K249" s="190">
        <f t="shared" si="5"/>
        <v>1209000</v>
      </c>
      <c r="L249" s="620"/>
    </row>
    <row r="250" spans="1:12" s="191" customFormat="1">
      <c r="A250" s="189">
        <v>239</v>
      </c>
      <c r="B250" s="189" t="s">
        <v>1010</v>
      </c>
      <c r="C250" s="189" t="s">
        <v>591</v>
      </c>
      <c r="D250" s="189"/>
      <c r="E250" s="189"/>
      <c r="F250" s="189" t="s">
        <v>591</v>
      </c>
      <c r="G250" s="189"/>
      <c r="H250" s="190">
        <v>130500</v>
      </c>
      <c r="I250" s="190"/>
      <c r="J250" s="190"/>
      <c r="K250" s="190">
        <f t="shared" si="5"/>
        <v>130500</v>
      </c>
      <c r="L250" s="620"/>
    </row>
    <row r="251" spans="1:12" s="191" customFormat="1">
      <c r="A251" s="189">
        <v>240</v>
      </c>
      <c r="B251" s="189" t="s">
        <v>1010</v>
      </c>
      <c r="C251" s="189" t="s">
        <v>591</v>
      </c>
      <c r="D251" s="189"/>
      <c r="E251" s="189"/>
      <c r="F251" s="189" t="s">
        <v>591</v>
      </c>
      <c r="G251" s="189"/>
      <c r="H251" s="190">
        <v>235600</v>
      </c>
      <c r="I251" s="190"/>
      <c r="J251" s="190"/>
      <c r="K251" s="190">
        <f t="shared" si="5"/>
        <v>235600</v>
      </c>
      <c r="L251" s="620"/>
    </row>
    <row r="252" spans="1:12" s="191" customFormat="1">
      <c r="A252" s="189">
        <v>241</v>
      </c>
      <c r="B252" s="189" t="s">
        <v>1010</v>
      </c>
      <c r="C252" s="189" t="s">
        <v>591</v>
      </c>
      <c r="D252" s="189"/>
      <c r="E252" s="189"/>
      <c r="F252" s="189" t="s">
        <v>591</v>
      </c>
      <c r="G252" s="189"/>
      <c r="H252" s="190">
        <v>265050</v>
      </c>
      <c r="I252" s="190"/>
      <c r="J252" s="190"/>
      <c r="K252" s="190">
        <f t="shared" si="5"/>
        <v>265050</v>
      </c>
      <c r="L252" s="620"/>
    </row>
    <row r="253" spans="1:12" s="191" customFormat="1">
      <c r="A253" s="189">
        <v>242</v>
      </c>
      <c r="B253" s="189" t="s">
        <v>1010</v>
      </c>
      <c r="C253" s="189" t="s">
        <v>591</v>
      </c>
      <c r="D253" s="189"/>
      <c r="E253" s="189"/>
      <c r="F253" s="189" t="s">
        <v>591</v>
      </c>
      <c r="G253" s="189"/>
      <c r="H253" s="190">
        <v>340500</v>
      </c>
      <c r="I253" s="190"/>
      <c r="J253" s="190"/>
      <c r="K253" s="190">
        <f t="shared" si="5"/>
        <v>340500</v>
      </c>
      <c r="L253" s="620"/>
    </row>
    <row r="254" spans="1:12" s="191" customFormat="1">
      <c r="A254" s="189">
        <v>243</v>
      </c>
      <c r="B254" s="189" t="s">
        <v>1010</v>
      </c>
      <c r="C254" s="189" t="s">
        <v>591</v>
      </c>
      <c r="D254" s="189"/>
      <c r="E254" s="189"/>
      <c r="F254" s="189" t="s">
        <v>591</v>
      </c>
      <c r="G254" s="189"/>
      <c r="H254" s="190">
        <v>613500</v>
      </c>
      <c r="I254" s="190"/>
      <c r="J254" s="190"/>
      <c r="K254" s="190">
        <f t="shared" si="5"/>
        <v>613500</v>
      </c>
      <c r="L254" s="620"/>
    </row>
    <row r="255" spans="1:12" s="191" customFormat="1">
      <c r="A255" s="189">
        <v>244</v>
      </c>
      <c r="B255" s="189" t="s">
        <v>1007</v>
      </c>
      <c r="C255" s="189" t="s">
        <v>591</v>
      </c>
      <c r="D255" s="189"/>
      <c r="E255" s="189"/>
      <c r="F255" s="189" t="s">
        <v>591</v>
      </c>
      <c r="G255" s="189"/>
      <c r="H255" s="190">
        <v>7974000</v>
      </c>
      <c r="I255" s="190"/>
      <c r="J255" s="190"/>
      <c r="K255" s="190">
        <f t="shared" si="5"/>
        <v>7974000</v>
      </c>
      <c r="L255" s="620"/>
    </row>
    <row r="256" spans="1:12" s="191" customFormat="1">
      <c r="A256" s="189">
        <v>245</v>
      </c>
      <c r="B256" s="189" t="s">
        <v>1011</v>
      </c>
      <c r="C256" s="189" t="s">
        <v>591</v>
      </c>
      <c r="D256" s="189"/>
      <c r="E256" s="189"/>
      <c r="F256" s="189" t="s">
        <v>591</v>
      </c>
      <c r="G256" s="189"/>
      <c r="H256" s="190">
        <v>1062000</v>
      </c>
      <c r="I256" s="190"/>
      <c r="J256" s="190"/>
      <c r="K256" s="190">
        <f t="shared" si="5"/>
        <v>1062000</v>
      </c>
      <c r="L256" s="620"/>
    </row>
    <row r="257" spans="1:12" s="191" customFormat="1">
      <c r="A257" s="189">
        <v>246</v>
      </c>
      <c r="B257" s="189" t="s">
        <v>1012</v>
      </c>
      <c r="C257" s="189" t="s">
        <v>591</v>
      </c>
      <c r="D257" s="189"/>
      <c r="E257" s="189"/>
      <c r="F257" s="189" t="s">
        <v>591</v>
      </c>
      <c r="G257" s="189"/>
      <c r="H257" s="190">
        <v>232500</v>
      </c>
      <c r="I257" s="190"/>
      <c r="J257" s="190"/>
      <c r="K257" s="190">
        <f t="shared" si="5"/>
        <v>232500</v>
      </c>
      <c r="L257" s="620"/>
    </row>
    <row r="258" spans="1:12" s="191" customFormat="1">
      <c r="A258" s="189">
        <v>247</v>
      </c>
      <c r="B258" s="189" t="s">
        <v>1013</v>
      </c>
      <c r="C258" s="189" t="s">
        <v>591</v>
      </c>
      <c r="D258" s="189"/>
      <c r="E258" s="189"/>
      <c r="F258" s="189" t="s">
        <v>591</v>
      </c>
      <c r="G258" s="189"/>
      <c r="H258" s="190">
        <v>311900</v>
      </c>
      <c r="I258" s="190"/>
      <c r="J258" s="190"/>
      <c r="K258" s="190">
        <f t="shared" si="5"/>
        <v>311900</v>
      </c>
      <c r="L258" s="620"/>
    </row>
    <row r="259" spans="1:12" s="191" customFormat="1">
      <c r="A259" s="189">
        <v>248</v>
      </c>
      <c r="B259" s="189" t="s">
        <v>1014</v>
      </c>
      <c r="C259" s="189" t="s">
        <v>591</v>
      </c>
      <c r="D259" s="189"/>
      <c r="E259" s="189"/>
      <c r="F259" s="189" t="s">
        <v>591</v>
      </c>
      <c r="G259" s="189"/>
      <c r="H259" s="190">
        <v>181500</v>
      </c>
      <c r="I259" s="190"/>
      <c r="J259" s="190"/>
      <c r="K259" s="190">
        <f t="shared" si="5"/>
        <v>181500</v>
      </c>
      <c r="L259" s="620"/>
    </row>
    <row r="260" spans="1:12" s="191" customFormat="1">
      <c r="A260" s="189">
        <v>249</v>
      </c>
      <c r="B260" s="189" t="s">
        <v>1015</v>
      </c>
      <c r="C260" s="189" t="s">
        <v>591</v>
      </c>
      <c r="D260" s="189"/>
      <c r="E260" s="189"/>
      <c r="F260" s="189" t="s">
        <v>591</v>
      </c>
      <c r="G260" s="189"/>
      <c r="H260" s="190">
        <v>1947450</v>
      </c>
      <c r="I260" s="190"/>
      <c r="J260" s="190"/>
      <c r="K260" s="190">
        <f t="shared" si="5"/>
        <v>1947450</v>
      </c>
      <c r="L260" s="620"/>
    </row>
    <row r="261" spans="1:12" s="191" customFormat="1">
      <c r="A261" s="189">
        <v>250</v>
      </c>
      <c r="B261" s="189" t="s">
        <v>1015</v>
      </c>
      <c r="C261" s="189" t="s">
        <v>591</v>
      </c>
      <c r="D261" s="189"/>
      <c r="E261" s="189"/>
      <c r="F261" s="189" t="s">
        <v>591</v>
      </c>
      <c r="G261" s="189"/>
      <c r="H261" s="190">
        <v>375750</v>
      </c>
      <c r="I261" s="190"/>
      <c r="J261" s="190"/>
      <c r="K261" s="190">
        <f t="shared" si="5"/>
        <v>375750</v>
      </c>
      <c r="L261" s="620"/>
    </row>
    <row r="262" spans="1:12" s="191" customFormat="1">
      <c r="A262" s="189">
        <v>251</v>
      </c>
      <c r="B262" s="189" t="s">
        <v>1016</v>
      </c>
      <c r="C262" s="189" t="s">
        <v>591</v>
      </c>
      <c r="D262" s="189"/>
      <c r="E262" s="189"/>
      <c r="F262" s="189" t="s">
        <v>591</v>
      </c>
      <c r="G262" s="189"/>
      <c r="H262" s="190">
        <v>1600000</v>
      </c>
      <c r="I262" s="190"/>
      <c r="J262" s="190"/>
      <c r="K262" s="190">
        <f t="shared" si="5"/>
        <v>1600000</v>
      </c>
      <c r="L262" s="620"/>
    </row>
    <row r="263" spans="1:12" s="191" customFormat="1">
      <c r="A263" s="189">
        <v>252</v>
      </c>
      <c r="B263" s="189" t="s">
        <v>1017</v>
      </c>
      <c r="C263" s="189" t="s">
        <v>591</v>
      </c>
      <c r="D263" s="189"/>
      <c r="E263" s="189"/>
      <c r="F263" s="189" t="s">
        <v>591</v>
      </c>
      <c r="G263" s="189"/>
      <c r="H263" s="190">
        <v>59292</v>
      </c>
      <c r="I263" s="190"/>
      <c r="J263" s="190"/>
      <c r="K263" s="190">
        <f t="shared" si="5"/>
        <v>59292</v>
      </c>
      <c r="L263" s="620"/>
    </row>
    <row r="264" spans="1:12" s="191" customFormat="1">
      <c r="A264" s="189">
        <v>253</v>
      </c>
      <c r="B264" s="189" t="s">
        <v>1017</v>
      </c>
      <c r="C264" s="189" t="s">
        <v>591</v>
      </c>
      <c r="D264" s="189"/>
      <c r="E264" s="189"/>
      <c r="F264" s="189" t="s">
        <v>591</v>
      </c>
      <c r="G264" s="189"/>
      <c r="H264" s="190">
        <v>132000</v>
      </c>
      <c r="I264" s="190"/>
      <c r="J264" s="190"/>
      <c r="K264" s="190">
        <f t="shared" si="5"/>
        <v>132000</v>
      </c>
      <c r="L264" s="620"/>
    </row>
    <row r="265" spans="1:12" s="191" customFormat="1">
      <c r="A265" s="189">
        <v>254</v>
      </c>
      <c r="B265" s="189" t="s">
        <v>1017</v>
      </c>
      <c r="C265" s="189" t="s">
        <v>591</v>
      </c>
      <c r="D265" s="189"/>
      <c r="E265" s="189"/>
      <c r="F265" s="189" t="s">
        <v>591</v>
      </c>
      <c r="G265" s="189"/>
      <c r="H265" s="190">
        <v>136400</v>
      </c>
      <c r="I265" s="190"/>
      <c r="J265" s="190"/>
      <c r="K265" s="190">
        <f t="shared" si="5"/>
        <v>136400</v>
      </c>
      <c r="L265" s="620"/>
    </row>
    <row r="266" spans="1:12" s="191" customFormat="1">
      <c r="A266" s="189">
        <v>255</v>
      </c>
      <c r="B266" s="189" t="s">
        <v>1017</v>
      </c>
      <c r="C266" s="189" t="s">
        <v>591</v>
      </c>
      <c r="D266" s="189"/>
      <c r="E266" s="189"/>
      <c r="F266" s="189" t="s">
        <v>591</v>
      </c>
      <c r="G266" s="189"/>
      <c r="H266" s="190">
        <v>136400</v>
      </c>
      <c r="I266" s="190"/>
      <c r="J266" s="190"/>
      <c r="K266" s="190">
        <f t="shared" si="5"/>
        <v>136400</v>
      </c>
      <c r="L266" s="620"/>
    </row>
    <row r="267" spans="1:12" s="191" customFormat="1">
      <c r="A267" s="189">
        <v>256</v>
      </c>
      <c r="B267" s="189" t="s">
        <v>1017</v>
      </c>
      <c r="C267" s="189" t="s">
        <v>591</v>
      </c>
      <c r="D267" s="189"/>
      <c r="E267" s="189"/>
      <c r="F267" s="189" t="s">
        <v>591</v>
      </c>
      <c r="G267" s="189"/>
      <c r="H267" s="190">
        <v>153282</v>
      </c>
      <c r="I267" s="190"/>
      <c r="J267" s="190"/>
      <c r="K267" s="190">
        <f t="shared" si="5"/>
        <v>153282</v>
      </c>
      <c r="L267" s="620"/>
    </row>
    <row r="268" spans="1:12" s="191" customFormat="1">
      <c r="A268" s="189">
        <v>257</v>
      </c>
      <c r="B268" s="189" t="s">
        <v>1017</v>
      </c>
      <c r="C268" s="189" t="s">
        <v>591</v>
      </c>
      <c r="D268" s="189"/>
      <c r="E268" s="189"/>
      <c r="F268" s="189" t="s">
        <v>591</v>
      </c>
      <c r="G268" s="189"/>
      <c r="H268" s="190">
        <v>385417</v>
      </c>
      <c r="I268" s="190"/>
      <c r="J268" s="190"/>
      <c r="K268" s="190">
        <f t="shared" si="5"/>
        <v>385417</v>
      </c>
      <c r="L268" s="620"/>
    </row>
    <row r="269" spans="1:12" s="191" customFormat="1">
      <c r="A269" s="189">
        <v>258</v>
      </c>
      <c r="B269" s="189" t="s">
        <v>1017</v>
      </c>
      <c r="C269" s="189" t="s">
        <v>591</v>
      </c>
      <c r="D269" s="189"/>
      <c r="E269" s="189"/>
      <c r="F269" s="189" t="s">
        <v>591</v>
      </c>
      <c r="G269" s="189"/>
      <c r="H269" s="190">
        <v>2367489</v>
      </c>
      <c r="I269" s="190"/>
      <c r="J269" s="190"/>
      <c r="K269" s="190">
        <f t="shared" si="5"/>
        <v>2367489</v>
      </c>
      <c r="L269" s="620"/>
    </row>
    <row r="270" spans="1:12" s="191" customFormat="1">
      <c r="A270" s="189">
        <v>259</v>
      </c>
      <c r="B270" s="189" t="s">
        <v>1018</v>
      </c>
      <c r="C270" s="189" t="s">
        <v>591</v>
      </c>
      <c r="D270" s="189"/>
      <c r="E270" s="189"/>
      <c r="F270" s="189" t="s">
        <v>591</v>
      </c>
      <c r="G270" s="189"/>
      <c r="H270" s="190">
        <v>80736</v>
      </c>
      <c r="I270" s="190"/>
      <c r="J270" s="190"/>
      <c r="K270" s="190">
        <f t="shared" si="5"/>
        <v>80736</v>
      </c>
      <c r="L270" s="620"/>
    </row>
    <row r="271" spans="1:12" s="191" customFormat="1">
      <c r="A271" s="189">
        <v>260</v>
      </c>
      <c r="B271" s="189" t="s">
        <v>1018</v>
      </c>
      <c r="C271" s="189" t="s">
        <v>591</v>
      </c>
      <c r="D271" s="189"/>
      <c r="E271" s="189"/>
      <c r="F271" s="189" t="s">
        <v>591</v>
      </c>
      <c r="G271" s="189"/>
      <c r="H271" s="190">
        <v>108600</v>
      </c>
      <c r="I271" s="190"/>
      <c r="J271" s="190"/>
      <c r="K271" s="190">
        <f t="shared" si="5"/>
        <v>108600</v>
      </c>
      <c r="L271" s="620"/>
    </row>
    <row r="272" spans="1:12" s="191" customFormat="1">
      <c r="A272" s="189">
        <v>261</v>
      </c>
      <c r="B272" s="189" t="s">
        <v>1018</v>
      </c>
      <c r="C272" s="189" t="s">
        <v>591</v>
      </c>
      <c r="D272" s="189"/>
      <c r="E272" s="189"/>
      <c r="F272" s="189" t="s">
        <v>591</v>
      </c>
      <c r="G272" s="189"/>
      <c r="H272" s="190">
        <v>123809</v>
      </c>
      <c r="I272" s="190"/>
      <c r="J272" s="190"/>
      <c r="K272" s="190">
        <f t="shared" si="5"/>
        <v>123809</v>
      </c>
      <c r="L272" s="620"/>
    </row>
    <row r="273" spans="1:12" s="191" customFormat="1">
      <c r="A273" s="189">
        <v>262</v>
      </c>
      <c r="B273" s="189" t="s">
        <v>1019</v>
      </c>
      <c r="C273" s="189" t="s">
        <v>591</v>
      </c>
      <c r="D273" s="189"/>
      <c r="E273" s="189"/>
      <c r="F273" s="189" t="s">
        <v>591</v>
      </c>
      <c r="G273" s="189"/>
      <c r="H273" s="190">
        <v>126860</v>
      </c>
      <c r="I273" s="190"/>
      <c r="J273" s="190"/>
      <c r="K273" s="190">
        <f t="shared" si="5"/>
        <v>126860</v>
      </c>
      <c r="L273" s="620"/>
    </row>
    <row r="274" spans="1:12" s="191" customFormat="1">
      <c r="A274" s="189">
        <v>263</v>
      </c>
      <c r="B274" s="189" t="s">
        <v>1019</v>
      </c>
      <c r="C274" s="189" t="s">
        <v>591</v>
      </c>
      <c r="D274" s="189"/>
      <c r="E274" s="189"/>
      <c r="F274" s="189" t="s">
        <v>591</v>
      </c>
      <c r="G274" s="189"/>
      <c r="H274" s="190">
        <v>62375</v>
      </c>
      <c r="I274" s="190"/>
      <c r="J274" s="190"/>
      <c r="K274" s="190">
        <f t="shared" si="5"/>
        <v>62375</v>
      </c>
      <c r="L274" s="620"/>
    </row>
    <row r="275" spans="1:12" s="191" customFormat="1">
      <c r="A275" s="189">
        <v>264</v>
      </c>
      <c r="B275" s="189" t="s">
        <v>1019</v>
      </c>
      <c r="C275" s="189" t="s">
        <v>591</v>
      </c>
      <c r="D275" s="189"/>
      <c r="E275" s="189"/>
      <c r="F275" s="189" t="s">
        <v>591</v>
      </c>
      <c r="G275" s="189"/>
      <c r="H275" s="190">
        <v>88210</v>
      </c>
      <c r="I275" s="190"/>
      <c r="J275" s="190"/>
      <c r="K275" s="190">
        <f t="shared" si="5"/>
        <v>88210</v>
      </c>
      <c r="L275" s="620"/>
    </row>
    <row r="276" spans="1:12" s="191" customFormat="1">
      <c r="A276" s="189">
        <v>265</v>
      </c>
      <c r="B276" s="189" t="s">
        <v>1019</v>
      </c>
      <c r="C276" s="189" t="s">
        <v>591</v>
      </c>
      <c r="D276" s="189"/>
      <c r="E276" s="189"/>
      <c r="F276" s="189" t="s">
        <v>591</v>
      </c>
      <c r="G276" s="189"/>
      <c r="H276" s="190">
        <v>125570</v>
      </c>
      <c r="I276" s="190"/>
      <c r="J276" s="190"/>
      <c r="K276" s="190">
        <f t="shared" si="5"/>
        <v>125570</v>
      </c>
      <c r="L276" s="620"/>
    </row>
    <row r="277" spans="1:12" s="191" customFormat="1">
      <c r="A277" s="189">
        <v>266</v>
      </c>
      <c r="B277" s="189" t="s">
        <v>1019</v>
      </c>
      <c r="C277" s="189" t="s">
        <v>591</v>
      </c>
      <c r="D277" s="189"/>
      <c r="E277" s="189"/>
      <c r="F277" s="189" t="s">
        <v>591</v>
      </c>
      <c r="G277" s="189"/>
      <c r="H277" s="190">
        <v>215300</v>
      </c>
      <c r="I277" s="190"/>
      <c r="J277" s="190"/>
      <c r="K277" s="190">
        <f t="shared" si="5"/>
        <v>215300</v>
      </c>
      <c r="L277" s="620"/>
    </row>
    <row r="278" spans="1:12" s="191" customFormat="1">
      <c r="A278" s="189">
        <v>267</v>
      </c>
      <c r="B278" s="189" t="s">
        <v>1019</v>
      </c>
      <c r="C278" s="189" t="s">
        <v>591</v>
      </c>
      <c r="D278" s="189"/>
      <c r="E278" s="189"/>
      <c r="F278" s="189" t="s">
        <v>591</v>
      </c>
      <c r="G278" s="189"/>
      <c r="H278" s="190">
        <v>373160</v>
      </c>
      <c r="I278" s="190"/>
      <c r="J278" s="190"/>
      <c r="K278" s="190">
        <f t="shared" si="5"/>
        <v>373160</v>
      </c>
      <c r="L278" s="620"/>
    </row>
    <row r="279" spans="1:12" s="191" customFormat="1">
      <c r="A279" s="189">
        <v>268</v>
      </c>
      <c r="B279" s="189" t="s">
        <v>1019</v>
      </c>
      <c r="C279" s="189" t="s">
        <v>591</v>
      </c>
      <c r="D279" s="189"/>
      <c r="E279" s="189"/>
      <c r="F279" s="189" t="s">
        <v>591</v>
      </c>
      <c r="G279" s="189"/>
      <c r="H279" s="190">
        <v>440040</v>
      </c>
      <c r="I279" s="190"/>
      <c r="J279" s="190"/>
      <c r="K279" s="190">
        <f t="shared" si="5"/>
        <v>440040</v>
      </c>
      <c r="L279" s="620"/>
    </row>
    <row r="280" spans="1:12" s="191" customFormat="1">
      <c r="A280" s="189">
        <v>269</v>
      </c>
      <c r="B280" s="189" t="s">
        <v>1019</v>
      </c>
      <c r="C280" s="189" t="s">
        <v>591</v>
      </c>
      <c r="D280" s="189"/>
      <c r="E280" s="189"/>
      <c r="F280" s="189" t="s">
        <v>591</v>
      </c>
      <c r="G280" s="189"/>
      <c r="H280" s="190">
        <v>87779</v>
      </c>
      <c r="I280" s="190"/>
      <c r="J280" s="190"/>
      <c r="K280" s="190">
        <f t="shared" si="5"/>
        <v>87779</v>
      </c>
      <c r="L280" s="620"/>
    </row>
    <row r="281" spans="1:12" s="191" customFormat="1">
      <c r="A281" s="189">
        <v>270</v>
      </c>
      <c r="B281" s="189" t="s">
        <v>1019</v>
      </c>
      <c r="C281" s="189" t="s">
        <v>591</v>
      </c>
      <c r="D281" s="189"/>
      <c r="E281" s="189"/>
      <c r="F281" s="189" t="s">
        <v>591</v>
      </c>
      <c r="G281" s="189"/>
      <c r="H281" s="190">
        <v>98811</v>
      </c>
      <c r="I281" s="190"/>
      <c r="J281" s="190"/>
      <c r="K281" s="190">
        <f t="shared" si="5"/>
        <v>98811</v>
      </c>
      <c r="L281" s="620"/>
    </row>
    <row r="282" spans="1:12" s="191" customFormat="1">
      <c r="A282" s="189">
        <v>271</v>
      </c>
      <c r="B282" s="189" t="s">
        <v>1019</v>
      </c>
      <c r="C282" s="189" t="s">
        <v>591</v>
      </c>
      <c r="D282" s="189"/>
      <c r="E282" s="189"/>
      <c r="F282" s="189" t="s">
        <v>591</v>
      </c>
      <c r="G282" s="189"/>
      <c r="H282" s="190">
        <v>149126</v>
      </c>
      <c r="I282" s="190"/>
      <c r="J282" s="190"/>
      <c r="K282" s="190">
        <f t="shared" si="5"/>
        <v>149126</v>
      </c>
      <c r="L282" s="620"/>
    </row>
    <row r="283" spans="1:12" s="191" customFormat="1">
      <c r="A283" s="189">
        <v>272</v>
      </c>
      <c r="B283" s="189" t="s">
        <v>1020</v>
      </c>
      <c r="C283" s="189" t="s">
        <v>591</v>
      </c>
      <c r="D283" s="189">
        <v>2211002</v>
      </c>
      <c r="E283" s="189"/>
      <c r="F283" s="189" t="s">
        <v>591</v>
      </c>
      <c r="G283" s="189" t="s">
        <v>1021</v>
      </c>
      <c r="H283" s="190">
        <v>1029500</v>
      </c>
      <c r="I283" s="190"/>
      <c r="J283" s="190"/>
      <c r="K283" s="190">
        <f t="shared" si="5"/>
        <v>1029500</v>
      </c>
      <c r="L283" s="620"/>
    </row>
    <row r="284" spans="1:12" s="191" customFormat="1">
      <c r="A284" s="189">
        <v>273</v>
      </c>
      <c r="B284" s="189" t="s">
        <v>1022</v>
      </c>
      <c r="C284" s="189" t="s">
        <v>591</v>
      </c>
      <c r="D284" s="189"/>
      <c r="E284" s="189"/>
      <c r="F284" s="189" t="s">
        <v>591</v>
      </c>
      <c r="G284" s="189"/>
      <c r="H284" s="190">
        <v>71352</v>
      </c>
      <c r="I284" s="190"/>
      <c r="J284" s="190"/>
      <c r="K284" s="190">
        <f t="shared" si="5"/>
        <v>71352</v>
      </c>
      <c r="L284" s="620"/>
    </row>
    <row r="285" spans="1:12" s="191" customFormat="1">
      <c r="A285" s="189">
        <v>274</v>
      </c>
      <c r="B285" s="189" t="s">
        <v>1023</v>
      </c>
      <c r="C285" s="189" t="s">
        <v>591</v>
      </c>
      <c r="D285" s="189"/>
      <c r="E285" s="189"/>
      <c r="F285" s="189" t="s">
        <v>591</v>
      </c>
      <c r="G285" s="189" t="s">
        <v>978</v>
      </c>
      <c r="H285" s="190">
        <v>100000</v>
      </c>
      <c r="I285" s="190"/>
      <c r="J285" s="190"/>
      <c r="K285" s="190">
        <f t="shared" si="5"/>
        <v>100000</v>
      </c>
      <c r="L285" s="620"/>
    </row>
    <row r="286" spans="1:12" s="191" customFormat="1">
      <c r="A286" s="189">
        <v>275</v>
      </c>
      <c r="B286" s="189" t="s">
        <v>1023</v>
      </c>
      <c r="C286" s="189" t="s">
        <v>591</v>
      </c>
      <c r="D286" s="189"/>
      <c r="E286" s="189"/>
      <c r="F286" s="189" t="s">
        <v>591</v>
      </c>
      <c r="G286" s="189" t="s">
        <v>978</v>
      </c>
      <c r="H286" s="190">
        <v>618770</v>
      </c>
      <c r="I286" s="190"/>
      <c r="J286" s="190"/>
      <c r="K286" s="190">
        <f t="shared" si="5"/>
        <v>618770</v>
      </c>
      <c r="L286" s="620"/>
    </row>
    <row r="287" spans="1:12" s="191" customFormat="1">
      <c r="A287" s="189">
        <v>276</v>
      </c>
      <c r="B287" s="189" t="s">
        <v>1023</v>
      </c>
      <c r="C287" s="189" t="s">
        <v>591</v>
      </c>
      <c r="D287" s="189"/>
      <c r="E287" s="189"/>
      <c r="F287" s="189" t="s">
        <v>591</v>
      </c>
      <c r="G287" s="189" t="s">
        <v>978</v>
      </c>
      <c r="H287" s="190">
        <v>983305</v>
      </c>
      <c r="I287" s="190"/>
      <c r="J287" s="190"/>
      <c r="K287" s="190">
        <f t="shared" si="5"/>
        <v>983305</v>
      </c>
      <c r="L287" s="620"/>
    </row>
    <row r="288" spans="1:12" s="191" customFormat="1">
      <c r="A288" s="189">
        <v>277</v>
      </c>
      <c r="B288" s="189" t="s">
        <v>1024</v>
      </c>
      <c r="C288" s="189" t="s">
        <v>591</v>
      </c>
      <c r="D288" s="189"/>
      <c r="E288" s="189"/>
      <c r="F288" s="189" t="s">
        <v>591</v>
      </c>
      <c r="G288" s="189"/>
      <c r="H288" s="190">
        <v>2800500</v>
      </c>
      <c r="I288" s="190"/>
      <c r="J288" s="190"/>
      <c r="K288" s="190">
        <f t="shared" si="5"/>
        <v>2800500</v>
      </c>
      <c r="L288" s="620"/>
    </row>
    <row r="289" spans="1:12" s="191" customFormat="1">
      <c r="A289" s="189">
        <v>278</v>
      </c>
      <c r="B289" s="189" t="s">
        <v>1025</v>
      </c>
      <c r="C289" s="189" t="s">
        <v>591</v>
      </c>
      <c r="D289" s="189"/>
      <c r="E289" s="189"/>
      <c r="F289" s="189" t="s">
        <v>591</v>
      </c>
      <c r="G289" s="189"/>
      <c r="H289" s="190">
        <v>290000</v>
      </c>
      <c r="I289" s="190"/>
      <c r="J289" s="190"/>
      <c r="K289" s="190">
        <f t="shared" si="5"/>
        <v>290000</v>
      </c>
      <c r="L289" s="620"/>
    </row>
    <row r="290" spans="1:12" s="191" customFormat="1">
      <c r="A290" s="189">
        <v>279</v>
      </c>
      <c r="B290" s="189" t="s">
        <v>1026</v>
      </c>
      <c r="C290" s="189" t="s">
        <v>591</v>
      </c>
      <c r="D290" s="189"/>
      <c r="E290" s="189">
        <v>50367</v>
      </c>
      <c r="F290" s="189" t="s">
        <v>591</v>
      </c>
      <c r="G290" s="189" t="s">
        <v>1027</v>
      </c>
      <c r="H290" s="190">
        <v>146920</v>
      </c>
      <c r="I290" s="190"/>
      <c r="J290" s="190"/>
      <c r="K290" s="190">
        <f t="shared" si="5"/>
        <v>146920</v>
      </c>
      <c r="L290" s="620"/>
    </row>
    <row r="291" spans="1:12" s="191" customFormat="1">
      <c r="A291" s="189">
        <v>280</v>
      </c>
      <c r="B291" s="189" t="s">
        <v>1026</v>
      </c>
      <c r="C291" s="189" t="s">
        <v>591</v>
      </c>
      <c r="D291" s="189"/>
      <c r="E291" s="189"/>
      <c r="F291" s="189" t="s">
        <v>591</v>
      </c>
      <c r="G291" s="189" t="s">
        <v>1027</v>
      </c>
      <c r="H291" s="190">
        <v>151760</v>
      </c>
      <c r="I291" s="190"/>
      <c r="J291" s="190"/>
      <c r="K291" s="190">
        <f t="shared" si="5"/>
        <v>151760</v>
      </c>
      <c r="L291" s="620"/>
    </row>
    <row r="292" spans="1:12" s="191" customFormat="1">
      <c r="A292" s="189">
        <v>281</v>
      </c>
      <c r="B292" s="189" t="s">
        <v>1026</v>
      </c>
      <c r="C292" s="189" t="s">
        <v>591</v>
      </c>
      <c r="D292" s="189"/>
      <c r="E292" s="189"/>
      <c r="F292" s="189" t="s">
        <v>591</v>
      </c>
      <c r="G292" s="189" t="s">
        <v>1027</v>
      </c>
      <c r="H292" s="190">
        <v>174110</v>
      </c>
      <c r="I292" s="190"/>
      <c r="J292" s="190"/>
      <c r="K292" s="190">
        <f t="shared" si="5"/>
        <v>174110</v>
      </c>
      <c r="L292" s="620"/>
    </row>
    <row r="293" spans="1:12" s="191" customFormat="1">
      <c r="A293" s="189">
        <v>282</v>
      </c>
      <c r="B293" s="189" t="s">
        <v>1026</v>
      </c>
      <c r="C293" s="189" t="s">
        <v>591</v>
      </c>
      <c r="D293" s="189"/>
      <c r="E293" s="189"/>
      <c r="F293" s="189" t="s">
        <v>591</v>
      </c>
      <c r="G293" s="189" t="s">
        <v>1027</v>
      </c>
      <c r="H293" s="190">
        <v>226940</v>
      </c>
      <c r="I293" s="190"/>
      <c r="J293" s="190"/>
      <c r="K293" s="190">
        <f t="shared" si="5"/>
        <v>226940</v>
      </c>
      <c r="L293" s="620"/>
    </row>
    <row r="294" spans="1:12" s="191" customFormat="1">
      <c r="A294" s="189">
        <v>283</v>
      </c>
      <c r="B294" s="189" t="s">
        <v>1026</v>
      </c>
      <c r="C294" s="189" t="s">
        <v>591</v>
      </c>
      <c r="D294" s="189"/>
      <c r="E294" s="189"/>
      <c r="F294" s="189" t="s">
        <v>591</v>
      </c>
      <c r="G294" s="189" t="s">
        <v>1027</v>
      </c>
      <c r="H294" s="190">
        <v>425200</v>
      </c>
      <c r="I294" s="190"/>
      <c r="J294" s="190"/>
      <c r="K294" s="190">
        <f t="shared" si="5"/>
        <v>425200</v>
      </c>
      <c r="L294" s="620"/>
    </row>
    <row r="295" spans="1:12" s="191" customFormat="1">
      <c r="A295" s="189">
        <v>284</v>
      </c>
      <c r="B295" s="189" t="s">
        <v>1026</v>
      </c>
      <c r="C295" s="189" t="s">
        <v>591</v>
      </c>
      <c r="D295" s="189"/>
      <c r="E295" s="189"/>
      <c r="F295" s="189" t="s">
        <v>591</v>
      </c>
      <c r="G295" s="189" t="s">
        <v>1027</v>
      </c>
      <c r="H295" s="190">
        <v>685250</v>
      </c>
      <c r="I295" s="190"/>
      <c r="J295" s="190"/>
      <c r="K295" s="190">
        <f t="shared" si="5"/>
        <v>685250</v>
      </c>
      <c r="L295" s="620"/>
    </row>
    <row r="296" spans="1:12" s="191" customFormat="1">
      <c r="A296" s="189">
        <v>285</v>
      </c>
      <c r="B296" s="189" t="s">
        <v>1028</v>
      </c>
      <c r="C296" s="189" t="s">
        <v>591</v>
      </c>
      <c r="D296" s="189"/>
      <c r="E296" s="189"/>
      <c r="F296" s="189" t="s">
        <v>591</v>
      </c>
      <c r="G296" s="189"/>
      <c r="H296" s="190">
        <v>119416</v>
      </c>
      <c r="I296" s="190"/>
      <c r="J296" s="190"/>
      <c r="K296" s="190">
        <f t="shared" si="5"/>
        <v>119416</v>
      </c>
      <c r="L296" s="620"/>
    </row>
    <row r="297" spans="1:12" s="191" customFormat="1">
      <c r="A297" s="189">
        <v>286</v>
      </c>
      <c r="B297" s="189" t="s">
        <v>1028</v>
      </c>
      <c r="C297" s="189" t="s">
        <v>591</v>
      </c>
      <c r="D297" s="189"/>
      <c r="E297" s="189"/>
      <c r="F297" s="189" t="s">
        <v>591</v>
      </c>
      <c r="G297" s="189"/>
      <c r="H297" s="190">
        <v>133284</v>
      </c>
      <c r="I297" s="190"/>
      <c r="J297" s="190"/>
      <c r="K297" s="190">
        <f t="shared" si="5"/>
        <v>133284</v>
      </c>
      <c r="L297" s="620"/>
    </row>
    <row r="298" spans="1:12" s="191" customFormat="1">
      <c r="A298" s="189">
        <v>287</v>
      </c>
      <c r="B298" s="189" t="s">
        <v>1028</v>
      </c>
      <c r="C298" s="189" t="s">
        <v>591</v>
      </c>
      <c r="D298" s="189"/>
      <c r="E298" s="189"/>
      <c r="F298" s="189" t="s">
        <v>591</v>
      </c>
      <c r="G298" s="189"/>
      <c r="H298" s="190">
        <v>238572</v>
      </c>
      <c r="I298" s="190"/>
      <c r="J298" s="190"/>
      <c r="K298" s="190">
        <f t="shared" si="5"/>
        <v>238572</v>
      </c>
      <c r="L298" s="620"/>
    </row>
    <row r="299" spans="1:12" s="191" customFormat="1">
      <c r="A299" s="189">
        <v>288</v>
      </c>
      <c r="B299" s="189" t="s">
        <v>1028</v>
      </c>
      <c r="C299" s="189" t="s">
        <v>591</v>
      </c>
      <c r="D299" s="189"/>
      <c r="E299" s="189"/>
      <c r="F299" s="189" t="s">
        <v>591</v>
      </c>
      <c r="G299" s="189"/>
      <c r="H299" s="190">
        <v>348156</v>
      </c>
      <c r="I299" s="190"/>
      <c r="J299" s="190"/>
      <c r="K299" s="190">
        <f t="shared" si="5"/>
        <v>348156</v>
      </c>
      <c r="L299" s="620"/>
    </row>
    <row r="300" spans="1:12" s="191" customFormat="1">
      <c r="A300" s="189">
        <v>289</v>
      </c>
      <c r="B300" s="189" t="s">
        <v>1028</v>
      </c>
      <c r="C300" s="189" t="s">
        <v>591</v>
      </c>
      <c r="D300" s="189"/>
      <c r="E300" s="189"/>
      <c r="F300" s="189" t="s">
        <v>591</v>
      </c>
      <c r="G300" s="189"/>
      <c r="H300" s="190">
        <v>605368</v>
      </c>
      <c r="I300" s="190"/>
      <c r="J300" s="190"/>
      <c r="K300" s="190">
        <f t="shared" si="5"/>
        <v>605368</v>
      </c>
      <c r="L300" s="620"/>
    </row>
    <row r="301" spans="1:12" s="191" customFormat="1">
      <c r="A301" s="189">
        <v>290</v>
      </c>
      <c r="B301" s="189" t="s">
        <v>1028</v>
      </c>
      <c r="C301" s="189" t="s">
        <v>591</v>
      </c>
      <c r="D301" s="189"/>
      <c r="E301" s="189"/>
      <c r="F301" s="189" t="s">
        <v>591</v>
      </c>
      <c r="G301" s="189"/>
      <c r="H301" s="190">
        <v>613500</v>
      </c>
      <c r="I301" s="190"/>
      <c r="J301" s="190"/>
      <c r="K301" s="190">
        <f t="shared" si="5"/>
        <v>613500</v>
      </c>
      <c r="L301" s="620"/>
    </row>
    <row r="302" spans="1:12" s="191" customFormat="1">
      <c r="A302" s="189">
        <v>291</v>
      </c>
      <c r="B302" s="189" t="s">
        <v>1029</v>
      </c>
      <c r="C302" s="189" t="s">
        <v>591</v>
      </c>
      <c r="D302" s="189"/>
      <c r="E302" s="189"/>
      <c r="F302" s="189" t="s">
        <v>591</v>
      </c>
      <c r="G302" s="189"/>
      <c r="H302" s="190">
        <v>181606</v>
      </c>
      <c r="I302" s="190"/>
      <c r="J302" s="190"/>
      <c r="K302" s="190">
        <f t="shared" si="5"/>
        <v>181606</v>
      </c>
      <c r="L302" s="620"/>
    </row>
    <row r="303" spans="1:12" s="191" customFormat="1">
      <c r="A303" s="189">
        <v>292</v>
      </c>
      <c r="B303" s="189" t="s">
        <v>1029</v>
      </c>
      <c r="C303" s="189" t="s">
        <v>591</v>
      </c>
      <c r="D303" s="189"/>
      <c r="E303" s="189"/>
      <c r="F303" s="189" t="s">
        <v>591</v>
      </c>
      <c r="G303" s="189"/>
      <c r="H303" s="190">
        <v>164500</v>
      </c>
      <c r="I303" s="190"/>
      <c r="J303" s="190"/>
      <c r="K303" s="190">
        <f t="shared" si="5"/>
        <v>164500</v>
      </c>
      <c r="L303" s="620"/>
    </row>
    <row r="304" spans="1:12" s="191" customFormat="1">
      <c r="A304" s="189">
        <v>293</v>
      </c>
      <c r="B304" s="189" t="s">
        <v>1029</v>
      </c>
      <c r="C304" s="189" t="s">
        <v>591</v>
      </c>
      <c r="D304" s="189"/>
      <c r="E304" s="189"/>
      <c r="F304" s="189" t="s">
        <v>591</v>
      </c>
      <c r="G304" s="189"/>
      <c r="H304" s="190">
        <v>164500</v>
      </c>
      <c r="I304" s="190"/>
      <c r="J304" s="190"/>
      <c r="K304" s="190">
        <f t="shared" si="5"/>
        <v>164500</v>
      </c>
      <c r="L304" s="620"/>
    </row>
    <row r="305" spans="1:12" s="191" customFormat="1">
      <c r="A305" s="189">
        <v>294</v>
      </c>
      <c r="B305" s="189" t="s">
        <v>1029</v>
      </c>
      <c r="C305" s="189" t="s">
        <v>591</v>
      </c>
      <c r="D305" s="189"/>
      <c r="E305" s="189"/>
      <c r="F305" s="189" t="s">
        <v>591</v>
      </c>
      <c r="G305" s="189"/>
      <c r="H305" s="190">
        <v>164500</v>
      </c>
      <c r="I305" s="190"/>
      <c r="J305" s="190"/>
      <c r="K305" s="190">
        <f t="shared" si="5"/>
        <v>164500</v>
      </c>
      <c r="L305" s="620"/>
    </row>
    <row r="306" spans="1:12" s="191" customFormat="1">
      <c r="A306" s="189">
        <v>295</v>
      </c>
      <c r="B306" s="189" t="s">
        <v>1029</v>
      </c>
      <c r="C306" s="189" t="s">
        <v>591</v>
      </c>
      <c r="D306" s="189"/>
      <c r="E306" s="189"/>
      <c r="F306" s="189" t="s">
        <v>591</v>
      </c>
      <c r="G306" s="189"/>
      <c r="H306" s="190">
        <v>190829</v>
      </c>
      <c r="I306" s="190"/>
      <c r="J306" s="190"/>
      <c r="K306" s="190">
        <f t="shared" si="5"/>
        <v>190829</v>
      </c>
      <c r="L306" s="620"/>
    </row>
    <row r="307" spans="1:12" s="191" customFormat="1">
      <c r="A307" s="189">
        <v>296</v>
      </c>
      <c r="B307" s="189" t="s">
        <v>1029</v>
      </c>
      <c r="C307" s="189" t="s">
        <v>591</v>
      </c>
      <c r="D307" s="189"/>
      <c r="E307" s="189"/>
      <c r="F307" s="189" t="s">
        <v>591</v>
      </c>
      <c r="G307" s="189"/>
      <c r="H307" s="190">
        <v>252011</v>
      </c>
      <c r="I307" s="190"/>
      <c r="J307" s="190"/>
      <c r="K307" s="190">
        <f t="shared" si="5"/>
        <v>252011</v>
      </c>
      <c r="L307" s="620"/>
    </row>
    <row r="308" spans="1:12" s="191" customFormat="1">
      <c r="A308" s="189">
        <v>297</v>
      </c>
      <c r="B308" s="189" t="s">
        <v>1029</v>
      </c>
      <c r="C308" s="189" t="s">
        <v>591</v>
      </c>
      <c r="D308" s="189"/>
      <c r="E308" s="189"/>
      <c r="F308" s="189" t="s">
        <v>591</v>
      </c>
      <c r="G308" s="189"/>
      <c r="H308" s="190">
        <v>271315</v>
      </c>
      <c r="I308" s="190"/>
      <c r="J308" s="190"/>
      <c r="K308" s="190">
        <f t="shared" si="5"/>
        <v>271315</v>
      </c>
      <c r="L308" s="620"/>
    </row>
    <row r="309" spans="1:12" s="191" customFormat="1">
      <c r="A309" s="189">
        <v>298</v>
      </c>
      <c r="B309" s="189" t="s">
        <v>1029</v>
      </c>
      <c r="C309" s="189" t="s">
        <v>591</v>
      </c>
      <c r="D309" s="189"/>
      <c r="E309" s="189"/>
      <c r="F309" s="189" t="s">
        <v>591</v>
      </c>
      <c r="G309" s="189"/>
      <c r="H309" s="190">
        <v>249150</v>
      </c>
      <c r="I309" s="190"/>
      <c r="J309" s="190"/>
      <c r="K309" s="190">
        <f t="shared" si="5"/>
        <v>249150</v>
      </c>
      <c r="L309" s="620"/>
    </row>
    <row r="310" spans="1:12" s="191" customFormat="1">
      <c r="A310" s="189">
        <v>299</v>
      </c>
      <c r="B310" s="189" t="s">
        <v>1029</v>
      </c>
      <c r="C310" s="189" t="s">
        <v>591</v>
      </c>
      <c r="D310" s="189"/>
      <c r="E310" s="189"/>
      <c r="F310" s="189" t="s">
        <v>591</v>
      </c>
      <c r="G310" s="189"/>
      <c r="H310" s="190">
        <v>256152</v>
      </c>
      <c r="I310" s="190"/>
      <c r="J310" s="190"/>
      <c r="K310" s="190">
        <f t="shared" si="5"/>
        <v>256152</v>
      </c>
      <c r="L310" s="620"/>
    </row>
    <row r="311" spans="1:12" s="191" customFormat="1">
      <c r="A311" s="189">
        <v>300</v>
      </c>
      <c r="B311" s="189" t="s">
        <v>1029</v>
      </c>
      <c r="C311" s="189" t="s">
        <v>591</v>
      </c>
      <c r="D311" s="189"/>
      <c r="E311" s="189"/>
      <c r="F311" s="189" t="s">
        <v>591</v>
      </c>
      <c r="G311" s="189"/>
      <c r="H311" s="190">
        <v>286120</v>
      </c>
      <c r="I311" s="190"/>
      <c r="J311" s="190"/>
      <c r="K311" s="190">
        <f t="shared" si="5"/>
        <v>286120</v>
      </c>
      <c r="L311" s="620"/>
    </row>
    <row r="312" spans="1:12" s="191" customFormat="1">
      <c r="A312" s="189">
        <v>301</v>
      </c>
      <c r="B312" s="189" t="s">
        <v>1029</v>
      </c>
      <c r="C312" s="189" t="s">
        <v>591</v>
      </c>
      <c r="D312" s="189"/>
      <c r="E312" s="189"/>
      <c r="F312" s="189" t="s">
        <v>591</v>
      </c>
      <c r="G312" s="189"/>
      <c r="H312" s="190">
        <v>294982</v>
      </c>
      <c r="I312" s="190"/>
      <c r="J312" s="190"/>
      <c r="K312" s="190">
        <f t="shared" ref="K312:K344" si="6">H312-I312+J312</f>
        <v>294982</v>
      </c>
      <c r="L312" s="620"/>
    </row>
    <row r="313" spans="1:12" s="191" customFormat="1">
      <c r="A313" s="189">
        <v>302</v>
      </c>
      <c r="B313" s="189" t="s">
        <v>1029</v>
      </c>
      <c r="C313" s="189" t="s">
        <v>591</v>
      </c>
      <c r="D313" s="189"/>
      <c r="E313" s="189"/>
      <c r="F313" s="189" t="s">
        <v>591</v>
      </c>
      <c r="G313" s="189"/>
      <c r="H313" s="190">
        <v>190050</v>
      </c>
      <c r="I313" s="190"/>
      <c r="J313" s="190"/>
      <c r="K313" s="190">
        <f t="shared" si="6"/>
        <v>190050</v>
      </c>
      <c r="L313" s="620"/>
    </row>
    <row r="314" spans="1:12" s="191" customFormat="1">
      <c r="A314" s="189">
        <v>303</v>
      </c>
      <c r="B314" s="189" t="s">
        <v>1029</v>
      </c>
      <c r="C314" s="189" t="s">
        <v>591</v>
      </c>
      <c r="D314" s="189"/>
      <c r="E314" s="189"/>
      <c r="F314" s="189" t="s">
        <v>591</v>
      </c>
      <c r="G314" s="189"/>
      <c r="H314" s="190">
        <v>198510</v>
      </c>
      <c r="I314" s="190"/>
      <c r="J314" s="190"/>
      <c r="K314" s="190">
        <f t="shared" si="6"/>
        <v>198510</v>
      </c>
      <c r="L314" s="620"/>
    </row>
    <row r="315" spans="1:12" s="191" customFormat="1">
      <c r="A315" s="189">
        <v>304</v>
      </c>
      <c r="B315" s="189" t="s">
        <v>1029</v>
      </c>
      <c r="C315" s="189" t="s">
        <v>591</v>
      </c>
      <c r="D315" s="189"/>
      <c r="E315" s="189"/>
      <c r="F315" s="189" t="s">
        <v>591</v>
      </c>
      <c r="G315" s="189"/>
      <c r="H315" s="190">
        <v>202212</v>
      </c>
      <c r="I315" s="190"/>
      <c r="J315" s="190"/>
      <c r="K315" s="190">
        <f t="shared" si="6"/>
        <v>202212</v>
      </c>
      <c r="L315" s="620"/>
    </row>
    <row r="316" spans="1:12" s="191" customFormat="1">
      <c r="A316" s="189">
        <v>305</v>
      </c>
      <c r="B316" s="189" t="s">
        <v>1029</v>
      </c>
      <c r="C316" s="189" t="s">
        <v>591</v>
      </c>
      <c r="D316" s="189"/>
      <c r="E316" s="189"/>
      <c r="F316" s="189" t="s">
        <v>591</v>
      </c>
      <c r="G316" s="189"/>
      <c r="H316" s="190">
        <v>207252</v>
      </c>
      <c r="I316" s="190"/>
      <c r="J316" s="190"/>
      <c r="K316" s="190">
        <f t="shared" si="6"/>
        <v>207252</v>
      </c>
      <c r="L316" s="620"/>
    </row>
    <row r="317" spans="1:12" s="191" customFormat="1">
      <c r="A317" s="189">
        <v>306</v>
      </c>
      <c r="B317" s="189" t="s">
        <v>1029</v>
      </c>
      <c r="C317" s="189" t="s">
        <v>591</v>
      </c>
      <c r="D317" s="189"/>
      <c r="E317" s="189"/>
      <c r="F317" s="189" t="s">
        <v>591</v>
      </c>
      <c r="G317" s="189"/>
      <c r="H317" s="190">
        <v>211576</v>
      </c>
      <c r="I317" s="190"/>
      <c r="J317" s="190"/>
      <c r="K317" s="190">
        <f t="shared" si="6"/>
        <v>211576</v>
      </c>
      <c r="L317" s="620"/>
    </row>
    <row r="318" spans="1:12" s="191" customFormat="1">
      <c r="A318" s="189">
        <v>307</v>
      </c>
      <c r="B318" s="189" t="s">
        <v>1029</v>
      </c>
      <c r="C318" s="189" t="s">
        <v>591</v>
      </c>
      <c r="D318" s="189"/>
      <c r="E318" s="189"/>
      <c r="F318" s="189" t="s">
        <v>591</v>
      </c>
      <c r="G318" s="189"/>
      <c r="H318" s="190">
        <v>215359</v>
      </c>
      <c r="I318" s="190"/>
      <c r="J318" s="190"/>
      <c r="K318" s="190">
        <f t="shared" si="6"/>
        <v>215359</v>
      </c>
      <c r="L318" s="620"/>
    </row>
    <row r="319" spans="1:12" s="191" customFormat="1">
      <c r="A319" s="189">
        <v>308</v>
      </c>
      <c r="B319" s="189" t="s">
        <v>1029</v>
      </c>
      <c r="C319" s="189" t="s">
        <v>591</v>
      </c>
      <c r="D319" s="189"/>
      <c r="E319" s="189"/>
      <c r="F319" s="189" t="s">
        <v>591</v>
      </c>
      <c r="G319" s="189"/>
      <c r="H319" s="190">
        <v>218656</v>
      </c>
      <c r="I319" s="190"/>
      <c r="J319" s="190"/>
      <c r="K319" s="190">
        <f t="shared" si="6"/>
        <v>218656</v>
      </c>
      <c r="L319" s="620"/>
    </row>
    <row r="320" spans="1:12" s="191" customFormat="1">
      <c r="A320" s="189">
        <v>309</v>
      </c>
      <c r="B320" s="189" t="s">
        <v>1029</v>
      </c>
      <c r="C320" s="189" t="s">
        <v>591</v>
      </c>
      <c r="D320" s="189"/>
      <c r="E320" s="189"/>
      <c r="F320" s="189" t="s">
        <v>591</v>
      </c>
      <c r="G320" s="189"/>
      <c r="H320" s="190">
        <v>221040</v>
      </c>
      <c r="I320" s="190"/>
      <c r="J320" s="190"/>
      <c r="K320" s="190">
        <f t="shared" si="6"/>
        <v>221040</v>
      </c>
      <c r="L320" s="620"/>
    </row>
    <row r="321" spans="1:12" s="191" customFormat="1">
      <c r="A321" s="189">
        <v>310</v>
      </c>
      <c r="B321" s="189" t="s">
        <v>1029</v>
      </c>
      <c r="C321" s="189" t="s">
        <v>591</v>
      </c>
      <c r="D321" s="189"/>
      <c r="E321" s="189"/>
      <c r="F321" s="189" t="s">
        <v>591</v>
      </c>
      <c r="G321" s="189"/>
      <c r="H321" s="190">
        <v>309506.5</v>
      </c>
      <c r="I321" s="190"/>
      <c r="J321" s="190"/>
      <c r="K321" s="190">
        <f t="shared" si="6"/>
        <v>309506.5</v>
      </c>
      <c r="L321" s="620"/>
    </row>
    <row r="322" spans="1:12" s="191" customFormat="1">
      <c r="A322" s="189">
        <v>311</v>
      </c>
      <c r="B322" s="189" t="s">
        <v>1030</v>
      </c>
      <c r="C322" s="189" t="s">
        <v>591</v>
      </c>
      <c r="D322" s="189"/>
      <c r="E322" s="189"/>
      <c r="F322" s="189" t="s">
        <v>591</v>
      </c>
      <c r="G322" s="189"/>
      <c r="H322" s="190">
        <v>310000</v>
      </c>
      <c r="I322" s="190"/>
      <c r="J322" s="190"/>
      <c r="K322" s="190">
        <f t="shared" si="6"/>
        <v>310000</v>
      </c>
      <c r="L322" s="620"/>
    </row>
    <row r="323" spans="1:12" s="191" customFormat="1">
      <c r="A323" s="189">
        <v>312</v>
      </c>
      <c r="B323" s="189" t="s">
        <v>1030</v>
      </c>
      <c r="C323" s="189" t="s">
        <v>591</v>
      </c>
      <c r="D323" s="189"/>
      <c r="E323" s="189"/>
      <c r="F323" s="189" t="s">
        <v>591</v>
      </c>
      <c r="G323" s="189"/>
      <c r="H323" s="190">
        <v>587200</v>
      </c>
      <c r="I323" s="190"/>
      <c r="J323" s="190"/>
      <c r="K323" s="190">
        <f t="shared" si="6"/>
        <v>587200</v>
      </c>
      <c r="L323" s="620"/>
    </row>
    <row r="324" spans="1:12" s="191" customFormat="1">
      <c r="A324" s="189">
        <v>313</v>
      </c>
      <c r="B324" s="189" t="s">
        <v>1030</v>
      </c>
      <c r="C324" s="189" t="s">
        <v>591</v>
      </c>
      <c r="D324" s="189"/>
      <c r="E324" s="189"/>
      <c r="F324" s="189" t="s">
        <v>591</v>
      </c>
      <c r="G324" s="189"/>
      <c r="H324" s="190">
        <v>920000</v>
      </c>
      <c r="I324" s="190"/>
      <c r="J324" s="190"/>
      <c r="K324" s="190">
        <f t="shared" si="6"/>
        <v>920000</v>
      </c>
      <c r="L324" s="620"/>
    </row>
    <row r="325" spans="1:12" s="191" customFormat="1">
      <c r="A325" s="189">
        <v>314</v>
      </c>
      <c r="B325" s="189" t="s">
        <v>1031</v>
      </c>
      <c r="C325" s="189" t="s">
        <v>591</v>
      </c>
      <c r="D325" s="189"/>
      <c r="E325" s="189"/>
      <c r="F325" s="189" t="s">
        <v>591</v>
      </c>
      <c r="G325" s="189"/>
      <c r="H325" s="190">
        <v>157500</v>
      </c>
      <c r="I325" s="190"/>
      <c r="J325" s="190"/>
      <c r="K325" s="190">
        <f t="shared" si="6"/>
        <v>157500</v>
      </c>
      <c r="L325" s="620"/>
    </row>
    <row r="326" spans="1:12" s="191" customFormat="1">
      <c r="A326" s="189">
        <v>315</v>
      </c>
      <c r="B326" s="189" t="s">
        <v>1032</v>
      </c>
      <c r="C326" s="189" t="s">
        <v>591</v>
      </c>
      <c r="D326" s="189"/>
      <c r="E326" s="189"/>
      <c r="F326" s="189" t="s">
        <v>591</v>
      </c>
      <c r="G326" s="189"/>
      <c r="H326" s="190">
        <v>165000</v>
      </c>
      <c r="I326" s="190"/>
      <c r="J326" s="190"/>
      <c r="K326" s="190">
        <f t="shared" si="6"/>
        <v>165000</v>
      </c>
      <c r="L326" s="620"/>
    </row>
    <row r="327" spans="1:12" s="191" customFormat="1">
      <c r="A327" s="189">
        <v>316</v>
      </c>
      <c r="B327" s="189" t="s">
        <v>1032</v>
      </c>
      <c r="C327" s="189" t="s">
        <v>591</v>
      </c>
      <c r="D327" s="189"/>
      <c r="E327" s="189"/>
      <c r="F327" s="189" t="s">
        <v>591</v>
      </c>
      <c r="G327" s="189"/>
      <c r="H327" s="190">
        <v>200000</v>
      </c>
      <c r="I327" s="190"/>
      <c r="J327" s="190"/>
      <c r="K327" s="190">
        <f t="shared" si="6"/>
        <v>200000</v>
      </c>
      <c r="L327" s="620"/>
    </row>
    <row r="328" spans="1:12" s="191" customFormat="1">
      <c r="A328" s="189">
        <v>317</v>
      </c>
      <c r="B328" s="189" t="s">
        <v>1032</v>
      </c>
      <c r="C328" s="189" t="s">
        <v>591</v>
      </c>
      <c r="D328" s="189"/>
      <c r="E328" s="189"/>
      <c r="F328" s="189" t="s">
        <v>591</v>
      </c>
      <c r="G328" s="189"/>
      <c r="H328" s="190">
        <v>205300</v>
      </c>
      <c r="I328" s="190"/>
      <c r="J328" s="190"/>
      <c r="K328" s="190">
        <f t="shared" si="6"/>
        <v>205300</v>
      </c>
      <c r="L328" s="620"/>
    </row>
    <row r="329" spans="1:12" s="191" customFormat="1">
      <c r="A329" s="189">
        <v>318</v>
      </c>
      <c r="B329" s="189" t="s">
        <v>1032</v>
      </c>
      <c r="C329" s="189" t="s">
        <v>591</v>
      </c>
      <c r="D329" s="189"/>
      <c r="E329" s="189"/>
      <c r="F329" s="189" t="s">
        <v>591</v>
      </c>
      <c r="G329" s="189"/>
      <c r="H329" s="190">
        <v>212000</v>
      </c>
      <c r="I329" s="190"/>
      <c r="J329" s="190"/>
      <c r="K329" s="190">
        <f t="shared" si="6"/>
        <v>212000</v>
      </c>
      <c r="L329" s="620"/>
    </row>
    <row r="330" spans="1:12" s="191" customFormat="1">
      <c r="A330" s="189">
        <v>319</v>
      </c>
      <c r="B330" s="189" t="s">
        <v>1032</v>
      </c>
      <c r="C330" s="189" t="s">
        <v>591</v>
      </c>
      <c r="D330" s="189"/>
      <c r="E330" s="189"/>
      <c r="F330" s="189" t="s">
        <v>591</v>
      </c>
      <c r="G330" s="189"/>
      <c r="H330" s="190">
        <v>1010850</v>
      </c>
      <c r="I330" s="190"/>
      <c r="J330" s="190"/>
      <c r="K330" s="190">
        <f t="shared" si="6"/>
        <v>1010850</v>
      </c>
      <c r="L330" s="620"/>
    </row>
    <row r="331" spans="1:12" s="191" customFormat="1">
      <c r="A331" s="189">
        <v>320</v>
      </c>
      <c r="B331" s="189" t="s">
        <v>1032</v>
      </c>
      <c r="C331" s="189" t="s">
        <v>591</v>
      </c>
      <c r="D331" s="189"/>
      <c r="E331" s="189"/>
      <c r="F331" s="189" t="s">
        <v>591</v>
      </c>
      <c r="G331" s="189"/>
      <c r="H331" s="190">
        <v>257400</v>
      </c>
      <c r="I331" s="190"/>
      <c r="J331" s="190"/>
      <c r="K331" s="190">
        <f t="shared" si="6"/>
        <v>257400</v>
      </c>
      <c r="L331" s="620"/>
    </row>
    <row r="332" spans="1:12" s="191" customFormat="1">
      <c r="A332" s="189">
        <v>321</v>
      </c>
      <c r="B332" s="189" t="s">
        <v>1032</v>
      </c>
      <c r="C332" s="189" t="s">
        <v>591</v>
      </c>
      <c r="D332" s="189"/>
      <c r="E332" s="189"/>
      <c r="F332" s="189" t="s">
        <v>591</v>
      </c>
      <c r="G332" s="189"/>
      <c r="H332" s="190">
        <v>605000</v>
      </c>
      <c r="I332" s="190"/>
      <c r="J332" s="190"/>
      <c r="K332" s="190">
        <f t="shared" si="6"/>
        <v>605000</v>
      </c>
      <c r="L332" s="620"/>
    </row>
    <row r="333" spans="1:12" s="191" customFormat="1">
      <c r="A333" s="189">
        <v>322</v>
      </c>
      <c r="B333" s="189" t="s">
        <v>1033</v>
      </c>
      <c r="C333" s="189" t="s">
        <v>591</v>
      </c>
      <c r="D333" s="189">
        <v>2211002</v>
      </c>
      <c r="E333" s="189"/>
      <c r="F333" s="189" t="s">
        <v>591</v>
      </c>
      <c r="G333" s="189" t="s">
        <v>1034</v>
      </c>
      <c r="H333" s="190">
        <v>461000</v>
      </c>
      <c r="I333" s="190"/>
      <c r="J333" s="190"/>
      <c r="K333" s="190">
        <f t="shared" si="6"/>
        <v>461000</v>
      </c>
      <c r="L333" s="620"/>
    </row>
    <row r="334" spans="1:12" s="191" customFormat="1">
      <c r="A334" s="189">
        <v>323</v>
      </c>
      <c r="B334" s="189" t="s">
        <v>1033</v>
      </c>
      <c r="C334" s="189" t="s">
        <v>591</v>
      </c>
      <c r="D334" s="189"/>
      <c r="E334" s="189"/>
      <c r="F334" s="189" t="s">
        <v>591</v>
      </c>
      <c r="G334" s="189" t="s">
        <v>1035</v>
      </c>
      <c r="H334" s="190">
        <v>482000</v>
      </c>
      <c r="I334" s="190"/>
      <c r="J334" s="190"/>
      <c r="K334" s="190">
        <f t="shared" si="6"/>
        <v>482000</v>
      </c>
      <c r="L334" s="620"/>
    </row>
    <row r="335" spans="1:12" s="191" customFormat="1">
      <c r="A335" s="189">
        <v>324</v>
      </c>
      <c r="B335" s="189" t="s">
        <v>1036</v>
      </c>
      <c r="C335" s="189" t="s">
        <v>591</v>
      </c>
      <c r="D335" s="189"/>
      <c r="E335" s="189"/>
      <c r="F335" s="189" t="s">
        <v>591</v>
      </c>
      <c r="G335" s="189"/>
      <c r="H335" s="190">
        <v>29182</v>
      </c>
      <c r="I335" s="190"/>
      <c r="J335" s="190"/>
      <c r="K335" s="190">
        <f t="shared" si="6"/>
        <v>29182</v>
      </c>
      <c r="L335" s="620"/>
    </row>
    <row r="336" spans="1:12" s="191" customFormat="1">
      <c r="A336" s="189">
        <v>325</v>
      </c>
      <c r="B336" s="189" t="s">
        <v>1037</v>
      </c>
      <c r="C336" s="189" t="s">
        <v>591</v>
      </c>
      <c r="D336" s="189"/>
      <c r="E336" s="189"/>
      <c r="F336" s="189" t="s">
        <v>591</v>
      </c>
      <c r="G336" s="189"/>
      <c r="H336" s="190">
        <v>315000</v>
      </c>
      <c r="I336" s="190"/>
      <c r="J336" s="190"/>
      <c r="K336" s="190">
        <f t="shared" si="6"/>
        <v>315000</v>
      </c>
      <c r="L336" s="620"/>
    </row>
    <row r="337" spans="1:12" s="191" customFormat="1">
      <c r="A337" s="189">
        <v>326</v>
      </c>
      <c r="B337" s="189" t="s">
        <v>1037</v>
      </c>
      <c r="C337" s="189" t="s">
        <v>591</v>
      </c>
      <c r="D337" s="189"/>
      <c r="E337" s="189"/>
      <c r="F337" s="189" t="s">
        <v>591</v>
      </c>
      <c r="G337" s="189"/>
      <c r="H337" s="190">
        <v>548750</v>
      </c>
      <c r="I337" s="190"/>
      <c r="J337" s="190"/>
      <c r="K337" s="190">
        <f t="shared" si="6"/>
        <v>548750</v>
      </c>
      <c r="L337" s="620"/>
    </row>
    <row r="338" spans="1:12" s="191" customFormat="1">
      <c r="A338" s="189">
        <v>327</v>
      </c>
      <c r="B338" s="189" t="s">
        <v>1038</v>
      </c>
      <c r="C338" s="189" t="s">
        <v>591</v>
      </c>
      <c r="D338" s="189">
        <v>2211001</v>
      </c>
      <c r="E338" s="189"/>
      <c r="F338" s="189" t="s">
        <v>591</v>
      </c>
      <c r="G338" s="189" t="s">
        <v>984</v>
      </c>
      <c r="H338" s="190">
        <v>16080</v>
      </c>
      <c r="I338" s="190"/>
      <c r="J338" s="190"/>
      <c r="K338" s="190">
        <f t="shared" si="6"/>
        <v>16080</v>
      </c>
      <c r="L338" s="620"/>
    </row>
    <row r="339" spans="1:12" s="191" customFormat="1">
      <c r="A339" s="189">
        <v>328</v>
      </c>
      <c r="B339" s="189" t="s">
        <v>1038</v>
      </c>
      <c r="C339" s="189" t="s">
        <v>591</v>
      </c>
      <c r="D339" s="189">
        <v>2211001</v>
      </c>
      <c r="E339" s="189"/>
      <c r="F339" s="189" t="s">
        <v>591</v>
      </c>
      <c r="G339" s="189" t="s">
        <v>984</v>
      </c>
      <c r="H339" s="190">
        <v>17250</v>
      </c>
      <c r="I339" s="190"/>
      <c r="J339" s="190"/>
      <c r="K339" s="190">
        <f t="shared" si="6"/>
        <v>17250</v>
      </c>
      <c r="L339" s="620"/>
    </row>
    <row r="340" spans="1:12" s="191" customFormat="1">
      <c r="A340" s="189">
        <v>329</v>
      </c>
      <c r="B340" s="189" t="s">
        <v>1038</v>
      </c>
      <c r="C340" s="189" t="s">
        <v>591</v>
      </c>
      <c r="D340" s="189">
        <v>2211001</v>
      </c>
      <c r="E340" s="189"/>
      <c r="F340" s="189" t="s">
        <v>591</v>
      </c>
      <c r="G340" s="189" t="s">
        <v>984</v>
      </c>
      <c r="H340" s="190">
        <v>22000</v>
      </c>
      <c r="I340" s="190"/>
      <c r="J340" s="190"/>
      <c r="K340" s="190">
        <f t="shared" si="6"/>
        <v>22000</v>
      </c>
      <c r="L340" s="620"/>
    </row>
    <row r="341" spans="1:12" s="191" customFormat="1">
      <c r="A341" s="189">
        <v>330</v>
      </c>
      <c r="B341" s="189" t="s">
        <v>1038</v>
      </c>
      <c r="C341" s="189" t="s">
        <v>591</v>
      </c>
      <c r="D341" s="189">
        <v>2211001</v>
      </c>
      <c r="E341" s="189"/>
      <c r="F341" s="189" t="s">
        <v>591</v>
      </c>
      <c r="G341" s="189" t="s">
        <v>984</v>
      </c>
      <c r="H341" s="190">
        <v>29050</v>
      </c>
      <c r="I341" s="190"/>
      <c r="J341" s="190"/>
      <c r="K341" s="190">
        <f t="shared" si="6"/>
        <v>29050</v>
      </c>
      <c r="L341" s="620"/>
    </row>
    <row r="342" spans="1:12" s="191" customFormat="1">
      <c r="A342" s="189">
        <v>331</v>
      </c>
      <c r="B342" s="189" t="s">
        <v>1038</v>
      </c>
      <c r="C342" s="189" t="s">
        <v>591</v>
      </c>
      <c r="D342" s="189">
        <v>2211001</v>
      </c>
      <c r="E342" s="189"/>
      <c r="F342" s="189" t="s">
        <v>591</v>
      </c>
      <c r="G342" s="189" t="s">
        <v>984</v>
      </c>
      <c r="H342" s="190">
        <v>111300</v>
      </c>
      <c r="I342" s="190"/>
      <c r="J342" s="190"/>
      <c r="K342" s="190">
        <f t="shared" si="6"/>
        <v>111300</v>
      </c>
      <c r="L342" s="620"/>
    </row>
    <row r="343" spans="1:12" s="191" customFormat="1">
      <c r="A343" s="189">
        <v>332</v>
      </c>
      <c r="B343" s="189" t="s">
        <v>1038</v>
      </c>
      <c r="C343" s="189" t="s">
        <v>591</v>
      </c>
      <c r="D343" s="189">
        <v>2211001</v>
      </c>
      <c r="E343" s="189"/>
      <c r="F343" s="189" t="s">
        <v>591</v>
      </c>
      <c r="G343" s="189" t="s">
        <v>984</v>
      </c>
      <c r="H343" s="190">
        <v>142100</v>
      </c>
      <c r="I343" s="190"/>
      <c r="J343" s="190"/>
      <c r="K343" s="190">
        <f t="shared" si="6"/>
        <v>142100</v>
      </c>
      <c r="L343" s="620"/>
    </row>
    <row r="344" spans="1:12" s="191" customFormat="1">
      <c r="A344" s="189">
        <v>333</v>
      </c>
      <c r="B344" s="189" t="s">
        <v>1039</v>
      </c>
      <c r="C344" s="189" t="s">
        <v>591</v>
      </c>
      <c r="D344" s="189">
        <v>2211001</v>
      </c>
      <c r="E344" s="189"/>
      <c r="F344" s="189" t="s">
        <v>591</v>
      </c>
      <c r="G344" s="189" t="s">
        <v>984</v>
      </c>
      <c r="H344" s="190">
        <v>100000</v>
      </c>
      <c r="I344" s="190"/>
      <c r="J344" s="190"/>
      <c r="K344" s="190">
        <f t="shared" si="6"/>
        <v>100000</v>
      </c>
      <c r="L344" s="620"/>
    </row>
    <row r="345" spans="1:12" s="191" customFormat="1">
      <c r="A345" s="189">
        <v>334</v>
      </c>
      <c r="B345" s="189" t="s">
        <v>1039</v>
      </c>
      <c r="C345" s="189" t="s">
        <v>591</v>
      </c>
      <c r="D345" s="189">
        <v>2211001</v>
      </c>
      <c r="E345" s="189"/>
      <c r="F345" s="189" t="s">
        <v>591</v>
      </c>
      <c r="G345" s="189" t="s">
        <v>984</v>
      </c>
      <c r="H345" s="190"/>
      <c r="I345" s="190"/>
      <c r="J345" s="190">
        <v>1125000</v>
      </c>
      <c r="K345" s="190">
        <v>1125000</v>
      </c>
      <c r="L345" s="620"/>
    </row>
    <row r="346" spans="1:12" s="191" customFormat="1">
      <c r="A346" s="189">
        <v>335</v>
      </c>
      <c r="B346" s="189" t="s">
        <v>1039</v>
      </c>
      <c r="C346" s="189" t="s">
        <v>591</v>
      </c>
      <c r="D346" s="189">
        <v>2211001</v>
      </c>
      <c r="E346" s="189"/>
      <c r="F346" s="189" t="s">
        <v>591</v>
      </c>
      <c r="G346" s="189" t="s">
        <v>984</v>
      </c>
      <c r="I346" s="190"/>
      <c r="J346" s="190">
        <v>8000</v>
      </c>
      <c r="K346" s="190">
        <v>8000</v>
      </c>
      <c r="L346" s="620"/>
    </row>
    <row r="347" spans="1:12" s="191" customFormat="1">
      <c r="A347" s="189">
        <v>336</v>
      </c>
      <c r="B347" s="189" t="s">
        <v>1039</v>
      </c>
      <c r="C347" s="189" t="s">
        <v>591</v>
      </c>
      <c r="D347" s="189">
        <v>2211001</v>
      </c>
      <c r="E347" s="189"/>
      <c r="F347" s="189" t="s">
        <v>591</v>
      </c>
      <c r="G347" s="189" t="s">
        <v>984</v>
      </c>
      <c r="H347" s="190">
        <v>10300</v>
      </c>
      <c r="I347" s="190"/>
      <c r="J347" s="190"/>
      <c r="K347" s="190">
        <f t="shared" ref="K347:K372" si="7">H347-I347+J347</f>
        <v>10300</v>
      </c>
      <c r="L347" s="620"/>
    </row>
    <row r="348" spans="1:12" s="191" customFormat="1">
      <c r="A348" s="189">
        <v>337</v>
      </c>
      <c r="B348" s="189" t="s">
        <v>1039</v>
      </c>
      <c r="C348" s="189" t="s">
        <v>591</v>
      </c>
      <c r="D348" s="189">
        <v>2211001</v>
      </c>
      <c r="E348" s="189"/>
      <c r="F348" s="189" t="s">
        <v>591</v>
      </c>
      <c r="G348" s="189" t="s">
        <v>984</v>
      </c>
      <c r="H348" s="190">
        <v>36000</v>
      </c>
      <c r="I348" s="190"/>
      <c r="J348" s="190"/>
      <c r="K348" s="190">
        <f t="shared" si="7"/>
        <v>36000</v>
      </c>
      <c r="L348" s="620"/>
    </row>
    <row r="349" spans="1:12" s="191" customFormat="1">
      <c r="A349" s="189">
        <v>338</v>
      </c>
      <c r="B349" s="189" t="s">
        <v>1039</v>
      </c>
      <c r="C349" s="189" t="s">
        <v>591</v>
      </c>
      <c r="D349" s="189">
        <v>2211001</v>
      </c>
      <c r="E349" s="189"/>
      <c r="F349" s="189" t="s">
        <v>591</v>
      </c>
      <c r="G349" s="189" t="s">
        <v>984</v>
      </c>
      <c r="H349" s="190">
        <v>179200</v>
      </c>
      <c r="I349" s="190"/>
      <c r="J349" s="190"/>
      <c r="K349" s="190">
        <f t="shared" si="7"/>
        <v>179200</v>
      </c>
      <c r="L349" s="620"/>
    </row>
    <row r="350" spans="1:12" s="191" customFormat="1">
      <c r="A350" s="189">
        <v>339</v>
      </c>
      <c r="B350" s="189" t="s">
        <v>1039</v>
      </c>
      <c r="C350" s="189" t="s">
        <v>591</v>
      </c>
      <c r="D350" s="189">
        <v>2211001</v>
      </c>
      <c r="E350" s="189"/>
      <c r="F350" s="189" t="s">
        <v>591</v>
      </c>
      <c r="G350" s="189" t="s">
        <v>984</v>
      </c>
      <c r="H350" s="190">
        <v>220600</v>
      </c>
      <c r="I350" s="190"/>
      <c r="J350" s="190"/>
      <c r="K350" s="190">
        <f t="shared" si="7"/>
        <v>220600</v>
      </c>
      <c r="L350" s="620"/>
    </row>
    <row r="351" spans="1:12" s="191" customFormat="1">
      <c r="A351" s="189">
        <v>340</v>
      </c>
      <c r="B351" s="189" t="s">
        <v>1039</v>
      </c>
      <c r="C351" s="189" t="s">
        <v>591</v>
      </c>
      <c r="D351" s="189">
        <v>2211001</v>
      </c>
      <c r="E351" s="189"/>
      <c r="F351" s="189" t="s">
        <v>591</v>
      </c>
      <c r="G351" s="189" t="s">
        <v>984</v>
      </c>
      <c r="H351" s="190">
        <v>245000</v>
      </c>
      <c r="I351" s="190"/>
      <c r="J351" s="190"/>
      <c r="K351" s="190">
        <f t="shared" si="7"/>
        <v>245000</v>
      </c>
      <c r="L351" s="620"/>
    </row>
    <row r="352" spans="1:12" s="191" customFormat="1">
      <c r="A352" s="189">
        <v>341</v>
      </c>
      <c r="B352" s="189" t="s">
        <v>1039</v>
      </c>
      <c r="C352" s="189" t="s">
        <v>591</v>
      </c>
      <c r="D352" s="189">
        <v>2211001</v>
      </c>
      <c r="E352" s="189"/>
      <c r="F352" s="189" t="s">
        <v>591</v>
      </c>
      <c r="G352" s="189" t="s">
        <v>984</v>
      </c>
      <c r="H352" s="190">
        <v>456000</v>
      </c>
      <c r="I352" s="190"/>
      <c r="J352" s="190"/>
      <c r="K352" s="190">
        <f t="shared" si="7"/>
        <v>456000</v>
      </c>
      <c r="L352" s="620"/>
    </row>
    <row r="353" spans="1:12" s="191" customFormat="1">
      <c r="A353" s="189">
        <v>342</v>
      </c>
      <c r="B353" s="189" t="s">
        <v>1039</v>
      </c>
      <c r="C353" s="189" t="s">
        <v>591</v>
      </c>
      <c r="D353" s="189">
        <v>2211001</v>
      </c>
      <c r="E353" s="189"/>
      <c r="F353" s="189" t="s">
        <v>591</v>
      </c>
      <c r="G353" s="189" t="s">
        <v>984</v>
      </c>
      <c r="H353" s="190">
        <v>15000</v>
      </c>
      <c r="I353" s="190"/>
      <c r="J353" s="190"/>
      <c r="K353" s="190">
        <f t="shared" si="7"/>
        <v>15000</v>
      </c>
      <c r="L353" s="620"/>
    </row>
    <row r="354" spans="1:12" s="191" customFormat="1">
      <c r="A354" s="189">
        <v>343</v>
      </c>
      <c r="B354" s="189" t="s">
        <v>1039</v>
      </c>
      <c r="C354" s="189" t="s">
        <v>591</v>
      </c>
      <c r="D354" s="189">
        <v>2211001</v>
      </c>
      <c r="E354" s="189"/>
      <c r="F354" s="189" t="s">
        <v>591</v>
      </c>
      <c r="G354" s="189" t="s">
        <v>984</v>
      </c>
      <c r="H354" s="190">
        <v>135850</v>
      </c>
      <c r="I354" s="190"/>
      <c r="J354" s="190"/>
      <c r="K354" s="190">
        <f t="shared" si="7"/>
        <v>135850</v>
      </c>
      <c r="L354" s="620"/>
    </row>
    <row r="355" spans="1:12" s="191" customFormat="1">
      <c r="A355" s="189">
        <v>344</v>
      </c>
      <c r="B355" s="189" t="s">
        <v>1039</v>
      </c>
      <c r="C355" s="189" t="s">
        <v>591</v>
      </c>
      <c r="D355" s="189">
        <v>2211001</v>
      </c>
      <c r="E355" s="189"/>
      <c r="F355" s="189" t="s">
        <v>591</v>
      </c>
      <c r="G355" s="189" t="s">
        <v>984</v>
      </c>
      <c r="H355" s="190">
        <v>318000</v>
      </c>
      <c r="I355" s="190"/>
      <c r="J355" s="190"/>
      <c r="K355" s="190">
        <f t="shared" si="7"/>
        <v>318000</v>
      </c>
      <c r="L355" s="620"/>
    </row>
    <row r="356" spans="1:12" s="191" customFormat="1">
      <c r="A356" s="189">
        <v>345</v>
      </c>
      <c r="B356" s="189" t="s">
        <v>1039</v>
      </c>
      <c r="C356" s="189" t="s">
        <v>591</v>
      </c>
      <c r="D356" s="189">
        <v>2211001</v>
      </c>
      <c r="E356" s="189"/>
      <c r="F356" s="189" t="s">
        <v>591</v>
      </c>
      <c r="G356" s="189" t="s">
        <v>984</v>
      </c>
      <c r="H356" s="190">
        <v>203200</v>
      </c>
      <c r="I356" s="190"/>
      <c r="J356" s="190"/>
      <c r="K356" s="190">
        <f t="shared" si="7"/>
        <v>203200</v>
      </c>
      <c r="L356" s="620"/>
    </row>
    <row r="357" spans="1:12" s="191" customFormat="1">
      <c r="A357" s="189">
        <v>346</v>
      </c>
      <c r="B357" s="189" t="s">
        <v>1039</v>
      </c>
      <c r="C357" s="189" t="s">
        <v>591</v>
      </c>
      <c r="D357" s="189">
        <v>2211001</v>
      </c>
      <c r="E357" s="189"/>
      <c r="F357" s="189" t="s">
        <v>591</v>
      </c>
      <c r="G357" s="189" t="s">
        <v>984</v>
      </c>
      <c r="H357" s="190">
        <v>577600</v>
      </c>
      <c r="I357" s="190"/>
      <c r="J357" s="190"/>
      <c r="K357" s="190">
        <f t="shared" si="7"/>
        <v>577600</v>
      </c>
      <c r="L357" s="620"/>
    </row>
    <row r="358" spans="1:12" s="191" customFormat="1">
      <c r="A358" s="189">
        <v>347</v>
      </c>
      <c r="B358" s="189" t="s">
        <v>1039</v>
      </c>
      <c r="C358" s="189" t="s">
        <v>591</v>
      </c>
      <c r="D358" s="189">
        <v>2211001</v>
      </c>
      <c r="E358" s="189"/>
      <c r="F358" s="189" t="s">
        <v>591</v>
      </c>
      <c r="G358" s="189" t="s">
        <v>984</v>
      </c>
      <c r="H358" s="190">
        <v>25400</v>
      </c>
      <c r="I358" s="190"/>
      <c r="J358" s="190"/>
      <c r="K358" s="190">
        <f t="shared" si="7"/>
        <v>25400</v>
      </c>
      <c r="L358" s="620"/>
    </row>
    <row r="359" spans="1:12" s="191" customFormat="1">
      <c r="A359" s="189">
        <v>348</v>
      </c>
      <c r="B359" s="189" t="s">
        <v>1039</v>
      </c>
      <c r="C359" s="189" t="s">
        <v>591</v>
      </c>
      <c r="D359" s="189">
        <v>2211001</v>
      </c>
      <c r="E359" s="189"/>
      <c r="F359" s="189" t="s">
        <v>591</v>
      </c>
      <c r="G359" s="189" t="s">
        <v>984</v>
      </c>
      <c r="H359" s="190">
        <v>25330</v>
      </c>
      <c r="I359" s="190"/>
      <c r="J359" s="190"/>
      <c r="K359" s="190">
        <f t="shared" si="7"/>
        <v>25330</v>
      </c>
      <c r="L359" s="620"/>
    </row>
    <row r="360" spans="1:12" s="191" customFormat="1">
      <c r="A360" s="189">
        <v>349</v>
      </c>
      <c r="B360" s="189" t="s">
        <v>1039</v>
      </c>
      <c r="C360" s="189" t="s">
        <v>591</v>
      </c>
      <c r="D360" s="189">
        <v>2211001</v>
      </c>
      <c r="E360" s="189"/>
      <c r="F360" s="189" t="s">
        <v>591</v>
      </c>
      <c r="G360" s="189" t="s">
        <v>984</v>
      </c>
      <c r="H360" s="190">
        <v>76164</v>
      </c>
      <c r="I360" s="190"/>
      <c r="J360" s="190"/>
      <c r="K360" s="190">
        <f t="shared" si="7"/>
        <v>76164</v>
      </c>
      <c r="L360" s="620"/>
    </row>
    <row r="361" spans="1:12" s="191" customFormat="1">
      <c r="A361" s="189">
        <v>350</v>
      </c>
      <c r="B361" s="189" t="s">
        <v>1039</v>
      </c>
      <c r="C361" s="189" t="s">
        <v>591</v>
      </c>
      <c r="D361" s="189">
        <v>2211001</v>
      </c>
      <c r="E361" s="189"/>
      <c r="F361" s="189" t="s">
        <v>591</v>
      </c>
      <c r="G361" s="189" t="s">
        <v>984</v>
      </c>
      <c r="H361" s="190">
        <v>102600</v>
      </c>
      <c r="I361" s="190"/>
      <c r="J361" s="190"/>
      <c r="K361" s="190">
        <f t="shared" si="7"/>
        <v>102600</v>
      </c>
      <c r="L361" s="620"/>
    </row>
    <row r="362" spans="1:12" s="191" customFormat="1">
      <c r="A362" s="189">
        <v>351</v>
      </c>
      <c r="B362" s="189" t="s">
        <v>1039</v>
      </c>
      <c r="C362" s="189" t="s">
        <v>591</v>
      </c>
      <c r="D362" s="189">
        <v>2211001</v>
      </c>
      <c r="E362" s="189"/>
      <c r="F362" s="189" t="s">
        <v>591</v>
      </c>
      <c r="G362" s="189" t="s">
        <v>984</v>
      </c>
      <c r="H362" s="190">
        <v>118000</v>
      </c>
      <c r="I362" s="190"/>
      <c r="J362" s="190"/>
      <c r="K362" s="190">
        <f t="shared" si="7"/>
        <v>118000</v>
      </c>
      <c r="L362" s="620"/>
    </row>
    <row r="363" spans="1:12" s="191" customFormat="1">
      <c r="A363" s="189">
        <v>352</v>
      </c>
      <c r="B363" s="189" t="s">
        <v>1039</v>
      </c>
      <c r="C363" s="189" t="s">
        <v>591</v>
      </c>
      <c r="D363" s="189">
        <v>2211001</v>
      </c>
      <c r="E363" s="189"/>
      <c r="F363" s="189" t="s">
        <v>591</v>
      </c>
      <c r="G363" s="189" t="s">
        <v>984</v>
      </c>
      <c r="H363" s="190">
        <v>120400</v>
      </c>
      <c r="I363" s="190"/>
      <c r="J363" s="190"/>
      <c r="K363" s="190">
        <f t="shared" si="7"/>
        <v>120400</v>
      </c>
      <c r="L363" s="620"/>
    </row>
    <row r="364" spans="1:12" s="191" customFormat="1">
      <c r="A364" s="189">
        <v>353</v>
      </c>
      <c r="B364" s="189" t="s">
        <v>1039</v>
      </c>
      <c r="C364" s="189" t="s">
        <v>591</v>
      </c>
      <c r="D364" s="189">
        <v>2211001</v>
      </c>
      <c r="E364" s="189"/>
      <c r="F364" s="189" t="s">
        <v>591</v>
      </c>
      <c r="G364" s="189" t="s">
        <v>984</v>
      </c>
      <c r="H364" s="190">
        <v>174000</v>
      </c>
      <c r="I364" s="190"/>
      <c r="J364" s="190"/>
      <c r="K364" s="190">
        <f t="shared" si="7"/>
        <v>174000</v>
      </c>
      <c r="L364" s="620"/>
    </row>
    <row r="365" spans="1:12" s="191" customFormat="1">
      <c r="A365" s="189">
        <v>354</v>
      </c>
      <c r="B365" s="189" t="s">
        <v>1039</v>
      </c>
      <c r="C365" s="189" t="s">
        <v>591</v>
      </c>
      <c r="D365" s="189">
        <v>2211001</v>
      </c>
      <c r="E365" s="189"/>
      <c r="F365" s="189" t="s">
        <v>591</v>
      </c>
      <c r="G365" s="189" t="s">
        <v>984</v>
      </c>
      <c r="H365" s="190">
        <v>184640</v>
      </c>
      <c r="I365" s="190"/>
      <c r="J365" s="190"/>
      <c r="K365" s="190">
        <f t="shared" si="7"/>
        <v>184640</v>
      </c>
      <c r="L365" s="620"/>
    </row>
    <row r="366" spans="1:12" s="191" customFormat="1">
      <c r="A366" s="189">
        <v>355</v>
      </c>
      <c r="B366" s="189" t="s">
        <v>1039</v>
      </c>
      <c r="C366" s="189" t="s">
        <v>591</v>
      </c>
      <c r="D366" s="189">
        <v>2211001</v>
      </c>
      <c r="E366" s="189"/>
      <c r="F366" s="189" t="s">
        <v>591</v>
      </c>
      <c r="G366" s="189" t="s">
        <v>984</v>
      </c>
      <c r="H366" s="190">
        <v>210240</v>
      </c>
      <c r="I366" s="190"/>
      <c r="J366" s="190"/>
      <c r="K366" s="190">
        <f t="shared" si="7"/>
        <v>210240</v>
      </c>
      <c r="L366" s="620"/>
    </row>
    <row r="367" spans="1:12" s="191" customFormat="1">
      <c r="A367" s="189">
        <v>356</v>
      </c>
      <c r="B367" s="189" t="s">
        <v>1039</v>
      </c>
      <c r="C367" s="189" t="s">
        <v>591</v>
      </c>
      <c r="D367" s="189">
        <v>2211001</v>
      </c>
      <c r="E367" s="189"/>
      <c r="F367" s="189" t="s">
        <v>591</v>
      </c>
      <c r="G367" s="189" t="s">
        <v>984</v>
      </c>
      <c r="H367" s="190">
        <v>320000</v>
      </c>
      <c r="I367" s="190"/>
      <c r="J367" s="190"/>
      <c r="K367" s="190">
        <f t="shared" si="7"/>
        <v>320000</v>
      </c>
      <c r="L367" s="620"/>
    </row>
    <row r="368" spans="1:12" s="191" customFormat="1">
      <c r="A368" s="189">
        <v>357</v>
      </c>
      <c r="B368" s="189" t="s">
        <v>1039</v>
      </c>
      <c r="C368" s="189" t="s">
        <v>591</v>
      </c>
      <c r="D368" s="189">
        <v>2211001</v>
      </c>
      <c r="E368" s="189"/>
      <c r="F368" s="189" t="s">
        <v>591</v>
      </c>
      <c r="G368" s="189" t="s">
        <v>984</v>
      </c>
      <c r="H368" s="190">
        <v>348000</v>
      </c>
      <c r="I368" s="190"/>
      <c r="J368" s="190"/>
      <c r="K368" s="190">
        <f t="shared" si="7"/>
        <v>348000</v>
      </c>
      <c r="L368" s="620"/>
    </row>
    <row r="369" spans="1:12" s="191" customFormat="1">
      <c r="A369" s="189">
        <v>358</v>
      </c>
      <c r="B369" s="189" t="s">
        <v>1039</v>
      </c>
      <c r="C369" s="189" t="s">
        <v>591</v>
      </c>
      <c r="D369" s="189">
        <v>2211001</v>
      </c>
      <c r="E369" s="189"/>
      <c r="F369" s="189" t="s">
        <v>591</v>
      </c>
      <c r="G369" s="189" t="s">
        <v>984</v>
      </c>
      <c r="H369" s="190">
        <v>352740</v>
      </c>
      <c r="I369" s="190"/>
      <c r="J369" s="190"/>
      <c r="K369" s="190">
        <f t="shared" si="7"/>
        <v>352740</v>
      </c>
      <c r="L369" s="620"/>
    </row>
    <row r="370" spans="1:12" s="191" customFormat="1">
      <c r="A370" s="189">
        <v>359</v>
      </c>
      <c r="B370" s="189" t="s">
        <v>1039</v>
      </c>
      <c r="C370" s="189" t="s">
        <v>591</v>
      </c>
      <c r="D370" s="189">
        <v>2211001</v>
      </c>
      <c r="E370" s="189"/>
      <c r="F370" s="189" t="s">
        <v>591</v>
      </c>
      <c r="G370" s="189" t="s">
        <v>984</v>
      </c>
      <c r="H370" s="190">
        <v>360000</v>
      </c>
      <c r="I370" s="190"/>
      <c r="J370" s="190"/>
      <c r="K370" s="190">
        <f t="shared" si="7"/>
        <v>360000</v>
      </c>
      <c r="L370" s="620"/>
    </row>
    <row r="371" spans="1:12" s="191" customFormat="1">
      <c r="A371" s="189">
        <v>360</v>
      </c>
      <c r="B371" s="189" t="s">
        <v>1039</v>
      </c>
      <c r="C371" s="189" t="s">
        <v>591</v>
      </c>
      <c r="D371" s="189">
        <v>2211001</v>
      </c>
      <c r="E371" s="189"/>
      <c r="F371" s="189" t="s">
        <v>591</v>
      </c>
      <c r="G371" s="189" t="s">
        <v>984</v>
      </c>
      <c r="H371" s="190">
        <v>422500</v>
      </c>
      <c r="I371" s="190"/>
      <c r="J371" s="190"/>
      <c r="K371" s="190">
        <f t="shared" si="7"/>
        <v>422500</v>
      </c>
      <c r="L371" s="620"/>
    </row>
    <row r="372" spans="1:12" s="191" customFormat="1">
      <c r="A372" s="189">
        <v>361</v>
      </c>
      <c r="B372" s="189" t="s">
        <v>1039</v>
      </c>
      <c r="C372" s="189" t="s">
        <v>591</v>
      </c>
      <c r="D372" s="189">
        <v>2211001</v>
      </c>
      <c r="E372" s="189"/>
      <c r="F372" s="189" t="s">
        <v>591</v>
      </c>
      <c r="G372" s="189" t="s">
        <v>984</v>
      </c>
      <c r="H372" s="190">
        <v>460000</v>
      </c>
      <c r="I372" s="190"/>
      <c r="J372" s="190"/>
      <c r="K372" s="190">
        <f t="shared" si="7"/>
        <v>460000</v>
      </c>
      <c r="L372" s="620"/>
    </row>
    <row r="373" spans="1:12" s="191" customFormat="1">
      <c r="A373" s="189">
        <v>362</v>
      </c>
      <c r="B373" s="189" t="s">
        <v>1039</v>
      </c>
      <c r="C373" s="189" t="s">
        <v>591</v>
      </c>
      <c r="D373" s="189">
        <v>2211001</v>
      </c>
      <c r="E373" s="189"/>
      <c r="F373" s="189" t="s">
        <v>591</v>
      </c>
      <c r="G373" s="189" t="s">
        <v>984</v>
      </c>
      <c r="H373" s="190">
        <v>493800</v>
      </c>
      <c r="I373" s="190"/>
      <c r="J373" s="190"/>
      <c r="K373" s="190">
        <v>493800</v>
      </c>
      <c r="L373" s="620"/>
    </row>
    <row r="374" spans="1:12" s="191" customFormat="1">
      <c r="A374" s="189">
        <v>363</v>
      </c>
      <c r="B374" s="189" t="s">
        <v>1039</v>
      </c>
      <c r="C374" s="189" t="s">
        <v>591</v>
      </c>
      <c r="D374" s="189">
        <v>2211001</v>
      </c>
      <c r="E374" s="189"/>
      <c r="F374" s="189" t="s">
        <v>591</v>
      </c>
      <c r="G374" s="189" t="s">
        <v>984</v>
      </c>
      <c r="H374" s="190">
        <v>515500</v>
      </c>
      <c r="I374" s="190"/>
      <c r="J374" s="190"/>
      <c r="K374" s="190">
        <f t="shared" ref="K374:K382" si="8">H374-I374+J374</f>
        <v>515500</v>
      </c>
      <c r="L374" s="620"/>
    </row>
    <row r="375" spans="1:12" s="191" customFormat="1">
      <c r="A375" s="189">
        <v>364</v>
      </c>
      <c r="B375" s="189" t="s">
        <v>1039</v>
      </c>
      <c r="C375" s="189" t="s">
        <v>591</v>
      </c>
      <c r="D375" s="189">
        <v>2211001</v>
      </c>
      <c r="E375" s="189"/>
      <c r="F375" s="189" t="s">
        <v>591</v>
      </c>
      <c r="G375" s="189" t="s">
        <v>984</v>
      </c>
      <c r="H375" s="190">
        <v>617500</v>
      </c>
      <c r="I375" s="190"/>
      <c r="J375" s="190"/>
      <c r="K375" s="190">
        <f t="shared" si="8"/>
        <v>617500</v>
      </c>
      <c r="L375" s="620"/>
    </row>
    <row r="376" spans="1:12" s="191" customFormat="1">
      <c r="A376" s="189">
        <v>365</v>
      </c>
      <c r="B376" s="189" t="s">
        <v>1039</v>
      </c>
      <c r="C376" s="189" t="s">
        <v>591</v>
      </c>
      <c r="D376" s="189">
        <v>2211001</v>
      </c>
      <c r="E376" s="189"/>
      <c r="F376" s="189" t="s">
        <v>591</v>
      </c>
      <c r="G376" s="189" t="s">
        <v>984</v>
      </c>
      <c r="H376" s="190">
        <v>619750</v>
      </c>
      <c r="I376" s="190"/>
      <c r="J376" s="190"/>
      <c r="K376" s="190">
        <f t="shared" si="8"/>
        <v>619750</v>
      </c>
      <c r="L376" s="620"/>
    </row>
    <row r="377" spans="1:12" s="191" customFormat="1">
      <c r="A377" s="189">
        <v>366</v>
      </c>
      <c r="B377" s="189" t="s">
        <v>1039</v>
      </c>
      <c r="C377" s="189" t="s">
        <v>591</v>
      </c>
      <c r="D377" s="189">
        <v>2211001</v>
      </c>
      <c r="E377" s="189"/>
      <c r="F377" s="189" t="s">
        <v>591</v>
      </c>
      <c r="G377" s="189" t="s">
        <v>984</v>
      </c>
      <c r="H377" s="190">
        <v>644250</v>
      </c>
      <c r="I377" s="190"/>
      <c r="J377" s="190"/>
      <c r="K377" s="190">
        <f t="shared" si="8"/>
        <v>644250</v>
      </c>
      <c r="L377" s="620"/>
    </row>
    <row r="378" spans="1:12" s="191" customFormat="1">
      <c r="A378" s="189">
        <v>367</v>
      </c>
      <c r="B378" s="189" t="s">
        <v>1039</v>
      </c>
      <c r="C378" s="189" t="s">
        <v>591</v>
      </c>
      <c r="D378" s="189">
        <v>2211001</v>
      </c>
      <c r="E378" s="189"/>
      <c r="F378" s="189" t="s">
        <v>591</v>
      </c>
      <c r="G378" s="189" t="s">
        <v>984</v>
      </c>
      <c r="H378" s="190">
        <v>653000</v>
      </c>
      <c r="I378" s="190"/>
      <c r="J378" s="190"/>
      <c r="K378" s="190">
        <f t="shared" si="8"/>
        <v>653000</v>
      </c>
      <c r="L378" s="620"/>
    </row>
    <row r="379" spans="1:12" s="191" customFormat="1">
      <c r="A379" s="189">
        <v>368</v>
      </c>
      <c r="B379" s="189" t="s">
        <v>1039</v>
      </c>
      <c r="C379" s="189" t="s">
        <v>591</v>
      </c>
      <c r="D379" s="189">
        <v>2211001</v>
      </c>
      <c r="E379" s="189"/>
      <c r="F379" s="189" t="s">
        <v>591</v>
      </c>
      <c r="G379" s="189" t="s">
        <v>984</v>
      </c>
      <c r="H379" s="190">
        <v>836800</v>
      </c>
      <c r="I379" s="190"/>
      <c r="J379" s="190"/>
      <c r="K379" s="190">
        <f t="shared" si="8"/>
        <v>836800</v>
      </c>
      <c r="L379" s="620"/>
    </row>
    <row r="380" spans="1:12" s="191" customFormat="1">
      <c r="A380" s="189">
        <v>369</v>
      </c>
      <c r="B380" s="189" t="s">
        <v>1039</v>
      </c>
      <c r="C380" s="189" t="s">
        <v>591</v>
      </c>
      <c r="D380" s="189">
        <v>2211001</v>
      </c>
      <c r="E380" s="189"/>
      <c r="F380" s="189" t="s">
        <v>591</v>
      </c>
      <c r="G380" s="189" t="s">
        <v>984</v>
      </c>
      <c r="H380" s="190">
        <v>847550</v>
      </c>
      <c r="I380" s="190"/>
      <c r="J380" s="190"/>
      <c r="K380" s="190">
        <f t="shared" si="8"/>
        <v>847550</v>
      </c>
      <c r="L380" s="620"/>
    </row>
    <row r="381" spans="1:12" s="191" customFormat="1">
      <c r="A381" s="189">
        <v>370</v>
      </c>
      <c r="B381" s="189" t="s">
        <v>1039</v>
      </c>
      <c r="C381" s="189" t="s">
        <v>591</v>
      </c>
      <c r="D381" s="189">
        <v>2211001</v>
      </c>
      <c r="E381" s="189"/>
      <c r="F381" s="189" t="s">
        <v>591</v>
      </c>
      <c r="G381" s="189" t="s">
        <v>984</v>
      </c>
      <c r="H381" s="190">
        <v>886000</v>
      </c>
      <c r="I381" s="190"/>
      <c r="J381" s="190"/>
      <c r="K381" s="190">
        <f t="shared" si="8"/>
        <v>886000</v>
      </c>
      <c r="L381" s="620"/>
    </row>
    <row r="382" spans="1:12" s="191" customFormat="1">
      <c r="A382" s="189">
        <v>371</v>
      </c>
      <c r="B382" s="189" t="s">
        <v>1039</v>
      </c>
      <c r="C382" s="189" t="s">
        <v>591</v>
      </c>
      <c r="D382" s="189">
        <v>2211001</v>
      </c>
      <c r="E382" s="189"/>
      <c r="F382" s="189" t="s">
        <v>591</v>
      </c>
      <c r="G382" s="189" t="s">
        <v>984</v>
      </c>
      <c r="H382" s="190">
        <v>1090000</v>
      </c>
      <c r="I382" s="190"/>
      <c r="J382" s="190"/>
      <c r="K382" s="190">
        <f t="shared" si="8"/>
        <v>1090000</v>
      </c>
      <c r="L382" s="620"/>
    </row>
    <row r="383" spans="1:12" s="191" customFormat="1">
      <c r="A383" s="189">
        <v>372</v>
      </c>
      <c r="B383" s="189" t="s">
        <v>1039</v>
      </c>
      <c r="C383" s="189" t="s">
        <v>591</v>
      </c>
      <c r="D383" s="189">
        <v>2211001</v>
      </c>
      <c r="E383" s="189"/>
      <c r="F383" s="189" t="s">
        <v>591</v>
      </c>
      <c r="G383" s="189" t="s">
        <v>984</v>
      </c>
      <c r="I383" s="190"/>
      <c r="J383" s="190">
        <v>1100000</v>
      </c>
      <c r="K383" s="190">
        <v>1100000</v>
      </c>
      <c r="L383" s="620"/>
    </row>
    <row r="384" spans="1:12" s="191" customFormat="1">
      <c r="A384" s="189">
        <v>373</v>
      </c>
      <c r="B384" s="189" t="s">
        <v>1039</v>
      </c>
      <c r="C384" s="189" t="s">
        <v>591</v>
      </c>
      <c r="D384" s="189">
        <v>2211001</v>
      </c>
      <c r="E384" s="189"/>
      <c r="F384" s="189" t="s">
        <v>591</v>
      </c>
      <c r="G384" s="189" t="s">
        <v>984</v>
      </c>
      <c r="H384" s="190">
        <v>1320000</v>
      </c>
      <c r="I384" s="190"/>
      <c r="J384" s="190"/>
      <c r="K384" s="190">
        <f t="shared" ref="K384:K447" si="9">H384-I384+J384</f>
        <v>1320000</v>
      </c>
      <c r="L384" s="620"/>
    </row>
    <row r="385" spans="1:12" s="191" customFormat="1">
      <c r="A385" s="189">
        <v>374</v>
      </c>
      <c r="B385" s="189" t="s">
        <v>1040</v>
      </c>
      <c r="C385" s="189" t="s">
        <v>591</v>
      </c>
      <c r="D385" s="189"/>
      <c r="E385" s="189"/>
      <c r="F385" s="189" t="s">
        <v>591</v>
      </c>
      <c r="G385" s="1018"/>
      <c r="H385" s="190">
        <v>50625</v>
      </c>
      <c r="I385" s="190"/>
      <c r="J385" s="190"/>
      <c r="K385" s="190">
        <f t="shared" si="9"/>
        <v>50625</v>
      </c>
      <c r="L385" s="620"/>
    </row>
    <row r="386" spans="1:12" s="191" customFormat="1">
      <c r="A386" s="189">
        <v>375</v>
      </c>
      <c r="B386" s="189" t="s">
        <v>1041</v>
      </c>
      <c r="C386" s="189" t="s">
        <v>591</v>
      </c>
      <c r="D386" s="189"/>
      <c r="E386" s="189"/>
      <c r="F386" s="189" t="s">
        <v>591</v>
      </c>
      <c r="G386" s="1018"/>
      <c r="H386" s="190">
        <v>56830</v>
      </c>
      <c r="I386" s="190"/>
      <c r="J386" s="190"/>
      <c r="K386" s="190">
        <f t="shared" si="9"/>
        <v>56830</v>
      </c>
      <c r="L386" s="620"/>
    </row>
    <row r="387" spans="1:12" s="191" customFormat="1">
      <c r="A387" s="189">
        <v>376</v>
      </c>
      <c r="B387" s="189" t="s">
        <v>1041</v>
      </c>
      <c r="C387" s="189" t="s">
        <v>591</v>
      </c>
      <c r="D387" s="189"/>
      <c r="E387" s="189"/>
      <c r="F387" s="189" t="s">
        <v>591</v>
      </c>
      <c r="G387" s="1018"/>
      <c r="H387" s="190">
        <v>85000</v>
      </c>
      <c r="I387" s="190"/>
      <c r="J387" s="190"/>
      <c r="K387" s="190">
        <f t="shared" si="9"/>
        <v>85000</v>
      </c>
      <c r="L387" s="620"/>
    </row>
    <row r="388" spans="1:12" s="191" customFormat="1">
      <c r="A388" s="189">
        <v>377</v>
      </c>
      <c r="B388" s="189" t="s">
        <v>1041</v>
      </c>
      <c r="C388" s="189" t="s">
        <v>591</v>
      </c>
      <c r="D388" s="189"/>
      <c r="E388" s="189"/>
      <c r="F388" s="189" t="s">
        <v>591</v>
      </c>
      <c r="G388" s="1018"/>
      <c r="H388" s="190">
        <v>88000</v>
      </c>
      <c r="I388" s="190"/>
      <c r="J388" s="190"/>
      <c r="K388" s="190">
        <f t="shared" si="9"/>
        <v>88000</v>
      </c>
      <c r="L388" s="620"/>
    </row>
    <row r="389" spans="1:12" s="191" customFormat="1">
      <c r="A389" s="189">
        <v>378</v>
      </c>
      <c r="B389" s="189" t="s">
        <v>1041</v>
      </c>
      <c r="C389" s="189" t="s">
        <v>591</v>
      </c>
      <c r="D389" s="189"/>
      <c r="E389" s="189"/>
      <c r="F389" s="189" t="s">
        <v>591</v>
      </c>
      <c r="G389" s="1018"/>
      <c r="H389" s="190">
        <v>213189</v>
      </c>
      <c r="I389" s="190"/>
      <c r="J389" s="190"/>
      <c r="K389" s="190">
        <f t="shared" si="9"/>
        <v>213189</v>
      </c>
      <c r="L389" s="620"/>
    </row>
    <row r="390" spans="1:12" s="191" customFormat="1">
      <c r="A390" s="189">
        <v>379</v>
      </c>
      <c r="B390" s="189" t="s">
        <v>1042</v>
      </c>
      <c r="C390" s="189" t="s">
        <v>591</v>
      </c>
      <c r="D390" s="189"/>
      <c r="E390" s="189"/>
      <c r="F390" s="189" t="s">
        <v>591</v>
      </c>
      <c r="G390" s="1018"/>
      <c r="H390" s="190">
        <v>85000</v>
      </c>
      <c r="I390" s="190"/>
      <c r="J390" s="190"/>
      <c r="K390" s="190">
        <f t="shared" si="9"/>
        <v>85000</v>
      </c>
      <c r="L390" s="620"/>
    </row>
    <row r="391" spans="1:12" s="191" customFormat="1">
      <c r="A391" s="189">
        <v>380</v>
      </c>
      <c r="B391" s="189" t="s">
        <v>1042</v>
      </c>
      <c r="C391" s="189" t="s">
        <v>591</v>
      </c>
      <c r="D391" s="189"/>
      <c r="E391" s="189"/>
      <c r="F391" s="189" t="s">
        <v>591</v>
      </c>
      <c r="G391" s="1018"/>
      <c r="H391" s="190">
        <v>400000</v>
      </c>
      <c r="I391" s="190"/>
      <c r="J391" s="190"/>
      <c r="K391" s="190">
        <f t="shared" si="9"/>
        <v>400000</v>
      </c>
      <c r="L391" s="620"/>
    </row>
    <row r="392" spans="1:12" s="191" customFormat="1">
      <c r="A392" s="189">
        <v>381</v>
      </c>
      <c r="B392" s="189" t="s">
        <v>1042</v>
      </c>
      <c r="C392" s="189" t="s">
        <v>591</v>
      </c>
      <c r="D392" s="189"/>
      <c r="E392" s="189"/>
      <c r="F392" s="189" t="s">
        <v>591</v>
      </c>
      <c r="G392" s="1018"/>
      <c r="H392" s="190">
        <v>400000</v>
      </c>
      <c r="I392" s="190"/>
      <c r="J392" s="190"/>
      <c r="K392" s="190">
        <f t="shared" si="9"/>
        <v>400000</v>
      </c>
      <c r="L392" s="620"/>
    </row>
    <row r="393" spans="1:12" s="191" customFormat="1">
      <c r="A393" s="189">
        <v>382</v>
      </c>
      <c r="B393" s="189" t="s">
        <v>1043</v>
      </c>
      <c r="C393" s="189" t="s">
        <v>591</v>
      </c>
      <c r="D393" s="189"/>
      <c r="E393" s="189"/>
      <c r="F393" s="189" t="s">
        <v>591</v>
      </c>
      <c r="G393" s="1018"/>
      <c r="H393" s="190">
        <v>172920</v>
      </c>
      <c r="I393" s="190"/>
      <c r="J393" s="190"/>
      <c r="K393" s="190">
        <f t="shared" si="9"/>
        <v>172920</v>
      </c>
      <c r="L393" s="620"/>
    </row>
    <row r="394" spans="1:12" s="191" customFormat="1">
      <c r="A394" s="189">
        <v>383</v>
      </c>
      <c r="B394" s="189" t="s">
        <v>1043</v>
      </c>
      <c r="C394" s="189" t="s">
        <v>591</v>
      </c>
      <c r="D394" s="189"/>
      <c r="E394" s="189"/>
      <c r="F394" s="189" t="s">
        <v>591</v>
      </c>
      <c r="G394" s="1018"/>
      <c r="H394" s="190">
        <v>233000</v>
      </c>
      <c r="I394" s="190"/>
      <c r="J394" s="190"/>
      <c r="K394" s="190">
        <f t="shared" si="9"/>
        <v>233000</v>
      </c>
      <c r="L394" s="620"/>
    </row>
    <row r="395" spans="1:12" s="191" customFormat="1">
      <c r="A395" s="189">
        <v>384</v>
      </c>
      <c r="B395" s="189" t="s">
        <v>1043</v>
      </c>
      <c r="C395" s="189" t="s">
        <v>591</v>
      </c>
      <c r="D395" s="189"/>
      <c r="E395" s="189"/>
      <c r="F395" s="189" t="s">
        <v>591</v>
      </c>
      <c r="G395" s="1018"/>
      <c r="H395" s="190">
        <v>971800</v>
      </c>
      <c r="I395" s="190"/>
      <c r="J395" s="190"/>
      <c r="K395" s="190">
        <f t="shared" si="9"/>
        <v>971800</v>
      </c>
      <c r="L395" s="620"/>
    </row>
    <row r="396" spans="1:12" s="191" customFormat="1">
      <c r="A396" s="189">
        <v>385</v>
      </c>
      <c r="B396" s="189" t="s">
        <v>1044</v>
      </c>
      <c r="C396" s="189" t="s">
        <v>591</v>
      </c>
      <c r="D396" s="189"/>
      <c r="E396" s="189"/>
      <c r="F396" s="189" t="s">
        <v>591</v>
      </c>
      <c r="G396" s="1018"/>
      <c r="H396" s="190">
        <v>300000</v>
      </c>
      <c r="I396" s="190"/>
      <c r="J396" s="190"/>
      <c r="K396" s="190">
        <f t="shared" si="9"/>
        <v>300000</v>
      </c>
      <c r="L396" s="620"/>
    </row>
    <row r="397" spans="1:12" s="191" customFormat="1">
      <c r="A397" s="189">
        <v>386</v>
      </c>
      <c r="B397" s="189" t="s">
        <v>1045</v>
      </c>
      <c r="C397" s="189" t="s">
        <v>591</v>
      </c>
      <c r="D397" s="189"/>
      <c r="E397" s="189"/>
      <c r="F397" s="189" t="s">
        <v>591</v>
      </c>
      <c r="G397" s="1018"/>
      <c r="H397" s="190">
        <v>99100</v>
      </c>
      <c r="I397" s="190"/>
      <c r="J397" s="190"/>
      <c r="K397" s="190">
        <f t="shared" si="9"/>
        <v>99100</v>
      </c>
      <c r="L397" s="620"/>
    </row>
    <row r="398" spans="1:12" s="191" customFormat="1">
      <c r="A398" s="189">
        <v>387</v>
      </c>
      <c r="B398" s="189" t="s">
        <v>1045</v>
      </c>
      <c r="C398" s="189" t="s">
        <v>591</v>
      </c>
      <c r="D398" s="189"/>
      <c r="E398" s="189"/>
      <c r="F398" s="189" t="s">
        <v>591</v>
      </c>
      <c r="G398" s="1018"/>
      <c r="H398" s="190">
        <v>109700</v>
      </c>
      <c r="I398" s="190"/>
      <c r="J398" s="190"/>
      <c r="K398" s="190">
        <f t="shared" si="9"/>
        <v>109700</v>
      </c>
      <c r="L398" s="620"/>
    </row>
    <row r="399" spans="1:12" s="191" customFormat="1">
      <c r="A399" s="189">
        <v>388</v>
      </c>
      <c r="B399" s="189" t="s">
        <v>1045</v>
      </c>
      <c r="C399" s="189" t="s">
        <v>591</v>
      </c>
      <c r="D399" s="189"/>
      <c r="E399" s="189"/>
      <c r="F399" s="189" t="s">
        <v>591</v>
      </c>
      <c r="G399" s="1018"/>
      <c r="H399" s="190">
        <v>121860</v>
      </c>
      <c r="I399" s="190"/>
      <c r="J399" s="190"/>
      <c r="K399" s="190">
        <f t="shared" si="9"/>
        <v>121860</v>
      </c>
      <c r="L399" s="620"/>
    </row>
    <row r="400" spans="1:12" s="191" customFormat="1">
      <c r="A400" s="189">
        <v>389</v>
      </c>
      <c r="B400" s="189" t="s">
        <v>1046</v>
      </c>
      <c r="C400" s="189" t="s">
        <v>591</v>
      </c>
      <c r="D400" s="189"/>
      <c r="E400" s="189"/>
      <c r="F400" s="189" t="s">
        <v>591</v>
      </c>
      <c r="G400" s="189" t="s">
        <v>1047</v>
      </c>
      <c r="H400" s="190">
        <v>675380</v>
      </c>
      <c r="I400" s="190"/>
      <c r="J400" s="190"/>
      <c r="K400" s="190">
        <f t="shared" si="9"/>
        <v>675380</v>
      </c>
      <c r="L400" s="620"/>
    </row>
    <row r="401" spans="1:12" s="191" customFormat="1">
      <c r="A401" s="189">
        <v>390</v>
      </c>
      <c r="B401" s="189" t="s">
        <v>974</v>
      </c>
      <c r="C401" s="189" t="s">
        <v>591</v>
      </c>
      <c r="D401" s="189"/>
      <c r="E401" s="189"/>
      <c r="F401" s="189" t="s">
        <v>591</v>
      </c>
      <c r="G401" s="189" t="s">
        <v>1048</v>
      </c>
      <c r="H401" s="190">
        <v>3035000</v>
      </c>
      <c r="I401" s="190"/>
      <c r="J401" s="190"/>
      <c r="K401" s="190">
        <f t="shared" si="9"/>
        <v>3035000</v>
      </c>
      <c r="L401" s="620"/>
    </row>
    <row r="402" spans="1:12" s="191" customFormat="1">
      <c r="A402" s="189">
        <v>391</v>
      </c>
      <c r="B402" s="189" t="s">
        <v>1049</v>
      </c>
      <c r="C402" s="189" t="s">
        <v>591</v>
      </c>
      <c r="D402" s="189">
        <v>2211015</v>
      </c>
      <c r="E402" s="189"/>
      <c r="F402" s="189" t="s">
        <v>591</v>
      </c>
      <c r="G402" s="189" t="s">
        <v>975</v>
      </c>
      <c r="H402" s="190">
        <v>316200</v>
      </c>
      <c r="I402" s="190"/>
      <c r="J402" s="190"/>
      <c r="K402" s="190">
        <f t="shared" si="9"/>
        <v>316200</v>
      </c>
      <c r="L402" s="620"/>
    </row>
    <row r="403" spans="1:12" s="191" customFormat="1">
      <c r="A403" s="189">
        <v>392</v>
      </c>
      <c r="B403" s="189" t="s">
        <v>1049</v>
      </c>
      <c r="C403" s="189" t="s">
        <v>591</v>
      </c>
      <c r="D403" s="189">
        <v>2211015</v>
      </c>
      <c r="E403" s="189"/>
      <c r="F403" s="189" t="s">
        <v>591</v>
      </c>
      <c r="G403" s="189" t="s">
        <v>975</v>
      </c>
      <c r="H403" s="190">
        <v>319078</v>
      </c>
      <c r="I403" s="190"/>
      <c r="J403" s="190"/>
      <c r="K403" s="190">
        <f t="shared" si="9"/>
        <v>319078</v>
      </c>
      <c r="L403" s="620"/>
    </row>
    <row r="404" spans="1:12" s="191" customFormat="1">
      <c r="A404" s="189">
        <v>393</v>
      </c>
      <c r="B404" s="189" t="s">
        <v>1049</v>
      </c>
      <c r="C404" s="189" t="s">
        <v>591</v>
      </c>
      <c r="D404" s="189">
        <v>2211015</v>
      </c>
      <c r="E404" s="189"/>
      <c r="F404" s="189" t="s">
        <v>591</v>
      </c>
      <c r="G404" s="189" t="s">
        <v>975</v>
      </c>
      <c r="H404" s="190">
        <v>431310</v>
      </c>
      <c r="I404" s="190"/>
      <c r="J404" s="190"/>
      <c r="K404" s="190">
        <f t="shared" si="9"/>
        <v>431310</v>
      </c>
      <c r="L404" s="620"/>
    </row>
    <row r="405" spans="1:12" s="191" customFormat="1">
      <c r="A405" s="189">
        <v>394</v>
      </c>
      <c r="B405" s="189" t="s">
        <v>1049</v>
      </c>
      <c r="C405" s="189" t="s">
        <v>591</v>
      </c>
      <c r="D405" s="189">
        <v>2211015</v>
      </c>
      <c r="E405" s="189"/>
      <c r="F405" s="189" t="s">
        <v>591</v>
      </c>
      <c r="G405" s="189" t="s">
        <v>975</v>
      </c>
      <c r="H405" s="190">
        <v>63515</v>
      </c>
      <c r="I405" s="190"/>
      <c r="J405" s="190"/>
      <c r="K405" s="190">
        <f t="shared" si="9"/>
        <v>63515</v>
      </c>
      <c r="L405" s="620"/>
    </row>
    <row r="406" spans="1:12" s="191" customFormat="1">
      <c r="A406" s="189">
        <v>395</v>
      </c>
      <c r="B406" s="189" t="s">
        <v>1049</v>
      </c>
      <c r="C406" s="189" t="s">
        <v>591</v>
      </c>
      <c r="D406" s="189">
        <v>2211015</v>
      </c>
      <c r="E406" s="189"/>
      <c r="F406" s="189" t="s">
        <v>591</v>
      </c>
      <c r="G406" s="189" t="s">
        <v>975</v>
      </c>
      <c r="H406" s="190">
        <v>63585</v>
      </c>
      <c r="I406" s="190"/>
      <c r="J406" s="190"/>
      <c r="K406" s="190">
        <f t="shared" si="9"/>
        <v>63585</v>
      </c>
      <c r="L406" s="620"/>
    </row>
    <row r="407" spans="1:12" s="191" customFormat="1">
      <c r="A407" s="189">
        <v>396</v>
      </c>
      <c r="B407" s="189" t="s">
        <v>1049</v>
      </c>
      <c r="C407" s="189" t="s">
        <v>591</v>
      </c>
      <c r="D407" s="189">
        <v>2211015</v>
      </c>
      <c r="E407" s="189"/>
      <c r="F407" s="189" t="s">
        <v>591</v>
      </c>
      <c r="G407" s="189" t="s">
        <v>975</v>
      </c>
      <c r="H407" s="190">
        <v>68028.5</v>
      </c>
      <c r="I407" s="190"/>
      <c r="J407" s="190"/>
      <c r="K407" s="190">
        <f t="shared" si="9"/>
        <v>68028.5</v>
      </c>
      <c r="L407" s="620"/>
    </row>
    <row r="408" spans="1:12" s="191" customFormat="1">
      <c r="A408" s="189">
        <v>397</v>
      </c>
      <c r="B408" s="189" t="s">
        <v>1049</v>
      </c>
      <c r="C408" s="189" t="s">
        <v>591</v>
      </c>
      <c r="D408" s="189">
        <v>2211015</v>
      </c>
      <c r="E408" s="189"/>
      <c r="F408" s="189" t="s">
        <v>591</v>
      </c>
      <c r="G408" s="189" t="s">
        <v>975</v>
      </c>
      <c r="H408" s="190">
        <v>69634.5</v>
      </c>
      <c r="I408" s="190"/>
      <c r="J408" s="190"/>
      <c r="K408" s="190">
        <f t="shared" si="9"/>
        <v>69634.5</v>
      </c>
      <c r="L408" s="620"/>
    </row>
    <row r="409" spans="1:12" s="191" customFormat="1">
      <c r="A409" s="189">
        <v>398</v>
      </c>
      <c r="B409" s="189" t="s">
        <v>1050</v>
      </c>
      <c r="C409" s="189" t="s">
        <v>591</v>
      </c>
      <c r="D409" s="189">
        <v>2211015</v>
      </c>
      <c r="E409" s="189">
        <v>40861</v>
      </c>
      <c r="F409" s="189" t="s">
        <v>591</v>
      </c>
      <c r="G409" s="189" t="s">
        <v>975</v>
      </c>
      <c r="H409" s="190">
        <v>48276</v>
      </c>
      <c r="I409" s="190"/>
      <c r="J409" s="190"/>
      <c r="K409" s="190">
        <f t="shared" si="9"/>
        <v>48276</v>
      </c>
      <c r="L409" s="620"/>
    </row>
    <row r="410" spans="1:12" s="191" customFormat="1">
      <c r="A410" s="189">
        <v>399</v>
      </c>
      <c r="B410" s="189" t="s">
        <v>1051</v>
      </c>
      <c r="C410" s="189" t="s">
        <v>591</v>
      </c>
      <c r="D410" s="189"/>
      <c r="E410" s="189"/>
      <c r="F410" s="189" t="s">
        <v>591</v>
      </c>
      <c r="G410" s="189" t="s">
        <v>1052</v>
      </c>
      <c r="H410" s="190">
        <v>111892</v>
      </c>
      <c r="I410" s="190"/>
      <c r="J410" s="190"/>
      <c r="K410" s="190">
        <f t="shared" si="9"/>
        <v>111892</v>
      </c>
      <c r="L410" s="620"/>
    </row>
    <row r="411" spans="1:12" s="191" customFormat="1">
      <c r="A411" s="189">
        <v>400</v>
      </c>
      <c r="B411" s="189" t="s">
        <v>1051</v>
      </c>
      <c r="C411" s="189" t="s">
        <v>591</v>
      </c>
      <c r="D411" s="189"/>
      <c r="E411" s="189"/>
      <c r="F411" s="189" t="s">
        <v>591</v>
      </c>
      <c r="G411" s="189" t="s">
        <v>1052</v>
      </c>
      <c r="H411" s="190">
        <v>133050</v>
      </c>
      <c r="I411" s="190"/>
      <c r="J411" s="190"/>
      <c r="K411" s="190">
        <f t="shared" si="9"/>
        <v>133050</v>
      </c>
      <c r="L411" s="620"/>
    </row>
    <row r="412" spans="1:12" s="191" customFormat="1">
      <c r="A412" s="189">
        <v>401</v>
      </c>
      <c r="B412" s="189" t="s">
        <v>1051</v>
      </c>
      <c r="C412" s="189" t="s">
        <v>591</v>
      </c>
      <c r="D412" s="189"/>
      <c r="E412" s="189"/>
      <c r="F412" s="189" t="s">
        <v>591</v>
      </c>
      <c r="G412" s="189" t="s">
        <v>1052</v>
      </c>
      <c r="H412" s="190">
        <v>330324</v>
      </c>
      <c r="I412" s="190"/>
      <c r="J412" s="190"/>
      <c r="K412" s="190">
        <f t="shared" si="9"/>
        <v>330324</v>
      </c>
      <c r="L412" s="620"/>
    </row>
    <row r="413" spans="1:12" s="191" customFormat="1">
      <c r="A413" s="189">
        <v>402</v>
      </c>
      <c r="B413" s="189" t="s">
        <v>1053</v>
      </c>
      <c r="C413" s="189" t="s">
        <v>591</v>
      </c>
      <c r="D413" s="189"/>
      <c r="E413" s="189"/>
      <c r="F413" s="189" t="s">
        <v>591</v>
      </c>
      <c r="G413" s="1018"/>
      <c r="H413" s="190">
        <v>28000</v>
      </c>
      <c r="I413" s="190"/>
      <c r="J413" s="190"/>
      <c r="K413" s="190">
        <f t="shared" si="9"/>
        <v>28000</v>
      </c>
      <c r="L413" s="620"/>
    </row>
    <row r="414" spans="1:12" s="191" customFormat="1">
      <c r="A414" s="189">
        <v>403</v>
      </c>
      <c r="B414" s="189" t="s">
        <v>1053</v>
      </c>
      <c r="C414" s="189" t="s">
        <v>591</v>
      </c>
      <c r="D414" s="189"/>
      <c r="E414" s="189"/>
      <c r="F414" s="189" t="s">
        <v>591</v>
      </c>
      <c r="G414" s="1018"/>
      <c r="H414" s="190">
        <v>434800</v>
      </c>
      <c r="I414" s="190"/>
      <c r="J414" s="190"/>
      <c r="K414" s="190">
        <f t="shared" si="9"/>
        <v>434800</v>
      </c>
      <c r="L414" s="620"/>
    </row>
    <row r="415" spans="1:12" s="191" customFormat="1">
      <c r="A415" s="189">
        <v>404</v>
      </c>
      <c r="B415" s="189" t="s">
        <v>1054</v>
      </c>
      <c r="C415" s="189" t="s">
        <v>591</v>
      </c>
      <c r="D415" s="189"/>
      <c r="E415" s="189"/>
      <c r="F415" s="189" t="s">
        <v>591</v>
      </c>
      <c r="G415" s="1018"/>
      <c r="H415" s="190">
        <v>482000</v>
      </c>
      <c r="I415" s="190"/>
      <c r="J415" s="190"/>
      <c r="K415" s="190">
        <f t="shared" si="9"/>
        <v>482000</v>
      </c>
      <c r="L415" s="620"/>
    </row>
    <row r="416" spans="1:12" s="191" customFormat="1">
      <c r="A416" s="189">
        <v>405</v>
      </c>
      <c r="B416" s="189" t="s">
        <v>1055</v>
      </c>
      <c r="C416" s="189" t="s">
        <v>591</v>
      </c>
      <c r="D416" s="189"/>
      <c r="E416" s="189"/>
      <c r="F416" s="189" t="s">
        <v>591</v>
      </c>
      <c r="G416" s="1018"/>
      <c r="H416" s="190">
        <v>122300</v>
      </c>
      <c r="I416" s="190"/>
      <c r="J416" s="190"/>
      <c r="K416" s="190">
        <f t="shared" si="9"/>
        <v>122300</v>
      </c>
      <c r="L416" s="620"/>
    </row>
    <row r="417" spans="1:12" s="191" customFormat="1">
      <c r="A417" s="189">
        <v>406</v>
      </c>
      <c r="B417" s="189" t="s">
        <v>1056</v>
      </c>
      <c r="C417" s="189" t="s">
        <v>591</v>
      </c>
      <c r="D417" s="189"/>
      <c r="E417" s="189"/>
      <c r="F417" s="189" t="s">
        <v>591</v>
      </c>
      <c r="G417" s="1018"/>
      <c r="H417" s="190">
        <v>148000</v>
      </c>
      <c r="I417" s="190"/>
      <c r="J417" s="190"/>
      <c r="K417" s="190">
        <f t="shared" si="9"/>
        <v>148000</v>
      </c>
      <c r="L417" s="620"/>
    </row>
    <row r="418" spans="1:12" s="191" customFormat="1">
      <c r="A418" s="189">
        <v>407</v>
      </c>
      <c r="B418" s="189" t="s">
        <v>1057</v>
      </c>
      <c r="C418" s="189" t="s">
        <v>591</v>
      </c>
      <c r="D418" s="189">
        <v>2211005</v>
      </c>
      <c r="E418" s="189"/>
      <c r="F418" s="189" t="s">
        <v>591</v>
      </c>
      <c r="G418" s="189" t="s">
        <v>1058</v>
      </c>
      <c r="H418" s="190">
        <v>309500</v>
      </c>
      <c r="I418" s="190"/>
      <c r="J418" s="190"/>
      <c r="K418" s="190">
        <f t="shared" si="9"/>
        <v>309500</v>
      </c>
      <c r="L418" s="620"/>
    </row>
    <row r="419" spans="1:12" s="191" customFormat="1">
      <c r="A419" s="189">
        <v>408</v>
      </c>
      <c r="B419" s="189" t="s">
        <v>1057</v>
      </c>
      <c r="C419" s="189" t="s">
        <v>591</v>
      </c>
      <c r="D419" s="189">
        <v>2211005</v>
      </c>
      <c r="E419" s="189"/>
      <c r="F419" s="189" t="s">
        <v>591</v>
      </c>
      <c r="G419" s="189" t="s">
        <v>1058</v>
      </c>
      <c r="H419" s="190">
        <v>4195</v>
      </c>
      <c r="I419" s="190"/>
      <c r="J419" s="190"/>
      <c r="K419" s="190">
        <f t="shared" si="9"/>
        <v>4195</v>
      </c>
      <c r="L419" s="620"/>
    </row>
    <row r="420" spans="1:12" s="191" customFormat="1">
      <c r="A420" s="189">
        <v>409</v>
      </c>
      <c r="B420" s="189" t="s">
        <v>1057</v>
      </c>
      <c r="C420" s="189" t="s">
        <v>591</v>
      </c>
      <c r="D420" s="189">
        <v>2211005</v>
      </c>
      <c r="E420" s="189"/>
      <c r="F420" s="189" t="s">
        <v>591</v>
      </c>
      <c r="G420" s="189" t="s">
        <v>1058</v>
      </c>
      <c r="H420" s="190">
        <v>600</v>
      </c>
      <c r="I420" s="190"/>
      <c r="J420" s="190"/>
      <c r="K420" s="190">
        <f t="shared" si="9"/>
        <v>600</v>
      </c>
      <c r="L420" s="620"/>
    </row>
    <row r="421" spans="1:12" s="191" customFormat="1">
      <c r="A421" s="189">
        <v>410</v>
      </c>
      <c r="B421" s="189" t="s">
        <v>1057</v>
      </c>
      <c r="C421" s="189" t="s">
        <v>591</v>
      </c>
      <c r="D421" s="189">
        <v>2211005</v>
      </c>
      <c r="E421" s="189"/>
      <c r="F421" s="189" t="s">
        <v>591</v>
      </c>
      <c r="G421" s="189" t="s">
        <v>1058</v>
      </c>
      <c r="H421" s="190">
        <v>4425</v>
      </c>
      <c r="I421" s="190"/>
      <c r="J421" s="190"/>
      <c r="K421" s="190">
        <f t="shared" si="9"/>
        <v>4425</v>
      </c>
      <c r="L421" s="620"/>
    </row>
    <row r="422" spans="1:12" s="191" customFormat="1">
      <c r="A422" s="189">
        <v>411</v>
      </c>
      <c r="B422" s="189" t="s">
        <v>1057</v>
      </c>
      <c r="C422" s="189" t="s">
        <v>591</v>
      </c>
      <c r="D422" s="189">
        <v>2211005</v>
      </c>
      <c r="E422" s="189"/>
      <c r="F422" s="189" t="s">
        <v>591</v>
      </c>
      <c r="G422" s="189" t="s">
        <v>1058</v>
      </c>
      <c r="H422" s="190">
        <v>4425</v>
      </c>
      <c r="I422" s="190"/>
      <c r="J422" s="190"/>
      <c r="K422" s="190">
        <f t="shared" si="9"/>
        <v>4425</v>
      </c>
      <c r="L422" s="620"/>
    </row>
    <row r="423" spans="1:12" s="191" customFormat="1">
      <c r="A423" s="189">
        <v>412</v>
      </c>
      <c r="B423" s="189" t="s">
        <v>1057</v>
      </c>
      <c r="C423" s="189" t="s">
        <v>591</v>
      </c>
      <c r="D423" s="189">
        <v>2211005</v>
      </c>
      <c r="E423" s="189"/>
      <c r="F423" s="189" t="s">
        <v>591</v>
      </c>
      <c r="G423" s="189" t="s">
        <v>1058</v>
      </c>
      <c r="H423" s="190">
        <v>6066</v>
      </c>
      <c r="I423" s="190"/>
      <c r="J423" s="190"/>
      <c r="K423" s="190">
        <f t="shared" si="9"/>
        <v>6066</v>
      </c>
      <c r="L423" s="620"/>
    </row>
    <row r="424" spans="1:12" s="191" customFormat="1">
      <c r="A424" s="189">
        <v>413</v>
      </c>
      <c r="B424" s="189" t="s">
        <v>1057</v>
      </c>
      <c r="C424" s="189" t="s">
        <v>591</v>
      </c>
      <c r="D424" s="189">
        <v>2211005</v>
      </c>
      <c r="E424" s="189"/>
      <c r="F424" s="189" t="s">
        <v>591</v>
      </c>
      <c r="G424" s="189" t="s">
        <v>1058</v>
      </c>
      <c r="H424" s="190">
        <v>6067</v>
      </c>
      <c r="I424" s="190"/>
      <c r="J424" s="190"/>
      <c r="K424" s="190">
        <f t="shared" si="9"/>
        <v>6067</v>
      </c>
      <c r="L424" s="620"/>
    </row>
    <row r="425" spans="1:12" s="191" customFormat="1">
      <c r="A425" s="189">
        <v>414</v>
      </c>
      <c r="B425" s="189" t="s">
        <v>1057</v>
      </c>
      <c r="C425" s="189" t="s">
        <v>591</v>
      </c>
      <c r="D425" s="189">
        <v>2211005</v>
      </c>
      <c r="E425" s="189"/>
      <c r="F425" s="189" t="s">
        <v>591</v>
      </c>
      <c r="G425" s="189" t="s">
        <v>1058</v>
      </c>
      <c r="H425" s="190">
        <v>8421</v>
      </c>
      <c r="I425" s="190"/>
      <c r="J425" s="190"/>
      <c r="K425" s="190">
        <f t="shared" si="9"/>
        <v>8421</v>
      </c>
      <c r="L425" s="620"/>
    </row>
    <row r="426" spans="1:12" s="191" customFormat="1">
      <c r="A426" s="189">
        <v>415</v>
      </c>
      <c r="B426" s="189" t="s">
        <v>1057</v>
      </c>
      <c r="C426" s="189" t="s">
        <v>591</v>
      </c>
      <c r="D426" s="189">
        <v>2211005</v>
      </c>
      <c r="E426" s="189"/>
      <c r="F426" s="189" t="s">
        <v>591</v>
      </c>
      <c r="G426" s="189" t="s">
        <v>1058</v>
      </c>
      <c r="H426" s="190">
        <v>9991</v>
      </c>
      <c r="I426" s="190"/>
      <c r="J426" s="190"/>
      <c r="K426" s="190">
        <f t="shared" si="9"/>
        <v>9991</v>
      </c>
      <c r="L426" s="620"/>
    </row>
    <row r="427" spans="1:12" s="191" customFormat="1">
      <c r="A427" s="189">
        <v>416</v>
      </c>
      <c r="B427" s="189" t="s">
        <v>1059</v>
      </c>
      <c r="C427" s="189" t="s">
        <v>591</v>
      </c>
      <c r="D427" s="189"/>
      <c r="E427" s="189"/>
      <c r="F427" s="189" t="s">
        <v>591</v>
      </c>
      <c r="G427" s="1018"/>
      <c r="H427" s="190">
        <v>15000</v>
      </c>
      <c r="I427" s="190"/>
      <c r="J427" s="190"/>
      <c r="K427" s="190">
        <f t="shared" si="9"/>
        <v>15000</v>
      </c>
      <c r="L427" s="620"/>
    </row>
    <row r="428" spans="1:12" s="191" customFormat="1">
      <c r="A428" s="189">
        <v>417</v>
      </c>
      <c r="B428" s="189" t="s">
        <v>1059</v>
      </c>
      <c r="C428" s="189" t="s">
        <v>591</v>
      </c>
      <c r="D428" s="189"/>
      <c r="E428" s="189"/>
      <c r="F428" s="189" t="s">
        <v>591</v>
      </c>
      <c r="G428" s="1018"/>
      <c r="H428" s="190">
        <v>137500</v>
      </c>
      <c r="I428" s="190"/>
      <c r="J428" s="190"/>
      <c r="K428" s="190">
        <f t="shared" si="9"/>
        <v>137500</v>
      </c>
      <c r="L428" s="620"/>
    </row>
    <row r="429" spans="1:12" s="191" customFormat="1">
      <c r="A429" s="189">
        <v>418</v>
      </c>
      <c r="B429" s="189" t="s">
        <v>1059</v>
      </c>
      <c r="C429" s="189" t="s">
        <v>591</v>
      </c>
      <c r="D429" s="189"/>
      <c r="E429" s="189"/>
      <c r="F429" s="189" t="s">
        <v>591</v>
      </c>
      <c r="G429" s="1018"/>
      <c r="H429" s="190">
        <v>164000</v>
      </c>
      <c r="I429" s="190"/>
      <c r="J429" s="190"/>
      <c r="K429" s="190">
        <f t="shared" si="9"/>
        <v>164000</v>
      </c>
      <c r="L429" s="620"/>
    </row>
    <row r="430" spans="1:12" s="191" customFormat="1">
      <c r="A430" s="189">
        <v>419</v>
      </c>
      <c r="B430" s="189" t="s">
        <v>1059</v>
      </c>
      <c r="C430" s="189" t="s">
        <v>591</v>
      </c>
      <c r="D430" s="189"/>
      <c r="E430" s="189"/>
      <c r="F430" s="189" t="s">
        <v>591</v>
      </c>
      <c r="G430" s="1018"/>
      <c r="H430" s="190">
        <v>24000</v>
      </c>
      <c r="I430" s="190"/>
      <c r="J430" s="190"/>
      <c r="K430" s="190">
        <f t="shared" si="9"/>
        <v>24000</v>
      </c>
      <c r="L430" s="620"/>
    </row>
    <row r="431" spans="1:12" s="191" customFormat="1">
      <c r="A431" s="189">
        <v>420</v>
      </c>
      <c r="B431" s="189" t="s">
        <v>1059</v>
      </c>
      <c r="C431" s="189" t="s">
        <v>591</v>
      </c>
      <c r="D431" s="189"/>
      <c r="E431" s="189"/>
      <c r="F431" s="189" t="s">
        <v>591</v>
      </c>
      <c r="G431" s="1018"/>
      <c r="H431" s="190">
        <v>123228</v>
      </c>
      <c r="I431" s="190"/>
      <c r="J431" s="190"/>
      <c r="K431" s="190">
        <f t="shared" si="9"/>
        <v>123228</v>
      </c>
      <c r="L431" s="620"/>
    </row>
    <row r="432" spans="1:12" s="191" customFormat="1">
      <c r="A432" s="189">
        <v>421</v>
      </c>
      <c r="B432" s="189" t="s">
        <v>1059</v>
      </c>
      <c r="C432" s="189" t="s">
        <v>591</v>
      </c>
      <c r="D432" s="189"/>
      <c r="E432" s="189"/>
      <c r="F432" s="189" t="s">
        <v>591</v>
      </c>
      <c r="G432" s="1018"/>
      <c r="H432" s="190">
        <v>192995</v>
      </c>
      <c r="I432" s="190"/>
      <c r="J432" s="190"/>
      <c r="K432" s="190">
        <f t="shared" si="9"/>
        <v>192995</v>
      </c>
      <c r="L432" s="620"/>
    </row>
    <row r="433" spans="1:12" s="191" customFormat="1">
      <c r="A433" s="189">
        <v>422</v>
      </c>
      <c r="B433" s="189" t="s">
        <v>1059</v>
      </c>
      <c r="C433" s="189" t="s">
        <v>591</v>
      </c>
      <c r="D433" s="189"/>
      <c r="E433" s="189"/>
      <c r="F433" s="189" t="s">
        <v>591</v>
      </c>
      <c r="G433" s="1018"/>
      <c r="H433" s="190">
        <v>54316</v>
      </c>
      <c r="I433" s="190"/>
      <c r="J433" s="190"/>
      <c r="K433" s="190">
        <f t="shared" si="9"/>
        <v>54316</v>
      </c>
      <c r="L433" s="620"/>
    </row>
    <row r="434" spans="1:12" s="191" customFormat="1">
      <c r="A434" s="189">
        <v>423</v>
      </c>
      <c r="B434" s="189" t="s">
        <v>1059</v>
      </c>
      <c r="C434" s="189" t="s">
        <v>591</v>
      </c>
      <c r="D434" s="189"/>
      <c r="E434" s="189"/>
      <c r="F434" s="189" t="s">
        <v>591</v>
      </c>
      <c r="G434" s="1018"/>
      <c r="H434" s="190">
        <v>144367</v>
      </c>
      <c r="I434" s="190"/>
      <c r="J434" s="190"/>
      <c r="K434" s="190">
        <f t="shared" si="9"/>
        <v>144367</v>
      </c>
      <c r="L434" s="620"/>
    </row>
    <row r="435" spans="1:12" s="191" customFormat="1">
      <c r="A435" s="189">
        <v>424</v>
      </c>
      <c r="B435" s="189" t="s">
        <v>1059</v>
      </c>
      <c r="C435" s="189" t="s">
        <v>591</v>
      </c>
      <c r="D435" s="189"/>
      <c r="E435" s="189"/>
      <c r="F435" s="189" t="s">
        <v>591</v>
      </c>
      <c r="G435" s="1018"/>
      <c r="H435" s="190">
        <v>149132</v>
      </c>
      <c r="I435" s="190"/>
      <c r="J435" s="190"/>
      <c r="K435" s="190">
        <f t="shared" si="9"/>
        <v>149132</v>
      </c>
      <c r="L435" s="620"/>
    </row>
    <row r="436" spans="1:12" s="191" customFormat="1">
      <c r="A436" s="189">
        <v>425</v>
      </c>
      <c r="B436" s="189" t="s">
        <v>1059</v>
      </c>
      <c r="C436" s="189" t="s">
        <v>591</v>
      </c>
      <c r="D436" s="189"/>
      <c r="E436" s="189"/>
      <c r="F436" s="189" t="s">
        <v>591</v>
      </c>
      <c r="G436" s="1018"/>
      <c r="H436" s="190">
        <v>204037</v>
      </c>
      <c r="I436" s="190"/>
      <c r="J436" s="190"/>
      <c r="K436" s="190">
        <f t="shared" si="9"/>
        <v>204037</v>
      </c>
      <c r="L436" s="620"/>
    </row>
    <row r="437" spans="1:12" s="191" customFormat="1">
      <c r="A437" s="189">
        <v>426</v>
      </c>
      <c r="B437" s="189" t="s">
        <v>1059</v>
      </c>
      <c r="C437" s="189" t="s">
        <v>591</v>
      </c>
      <c r="D437" s="189"/>
      <c r="E437" s="189"/>
      <c r="F437" s="189" t="s">
        <v>591</v>
      </c>
      <c r="G437" s="1018"/>
      <c r="H437" s="190">
        <v>264531</v>
      </c>
      <c r="I437" s="190"/>
      <c r="J437" s="190"/>
      <c r="K437" s="190">
        <f t="shared" si="9"/>
        <v>264531</v>
      </c>
      <c r="L437" s="620"/>
    </row>
    <row r="438" spans="1:12" s="191" customFormat="1">
      <c r="A438" s="189">
        <v>427</v>
      </c>
      <c r="B438" s="189" t="s">
        <v>1059</v>
      </c>
      <c r="C438" s="189" t="s">
        <v>591</v>
      </c>
      <c r="D438" s="189"/>
      <c r="E438" s="189"/>
      <c r="F438" s="189" t="s">
        <v>591</v>
      </c>
      <c r="G438" s="1018"/>
      <c r="H438" s="190">
        <v>416657</v>
      </c>
      <c r="I438" s="190"/>
      <c r="J438" s="190"/>
      <c r="K438" s="190">
        <f t="shared" si="9"/>
        <v>416657</v>
      </c>
      <c r="L438" s="620"/>
    </row>
    <row r="439" spans="1:12" s="191" customFormat="1">
      <c r="A439" s="189">
        <v>428</v>
      </c>
      <c r="B439" s="189" t="s">
        <v>1059</v>
      </c>
      <c r="C439" s="189" t="s">
        <v>591</v>
      </c>
      <c r="D439" s="189"/>
      <c r="E439" s="189"/>
      <c r="F439" s="189" t="s">
        <v>591</v>
      </c>
      <c r="G439" s="1018"/>
      <c r="H439" s="190">
        <v>550000</v>
      </c>
      <c r="I439" s="190"/>
      <c r="J439" s="190"/>
      <c r="K439" s="190">
        <f t="shared" si="9"/>
        <v>550000</v>
      </c>
      <c r="L439" s="620"/>
    </row>
    <row r="440" spans="1:12" s="191" customFormat="1">
      <c r="A440" s="189">
        <v>429</v>
      </c>
      <c r="B440" s="189" t="s">
        <v>1059</v>
      </c>
      <c r="C440" s="189" t="s">
        <v>591</v>
      </c>
      <c r="D440" s="189"/>
      <c r="E440" s="189"/>
      <c r="F440" s="189" t="s">
        <v>591</v>
      </c>
      <c r="G440" s="1018"/>
      <c r="H440" s="190">
        <v>632500</v>
      </c>
      <c r="I440" s="190"/>
      <c r="J440" s="190"/>
      <c r="K440" s="190">
        <f t="shared" si="9"/>
        <v>632500</v>
      </c>
      <c r="L440" s="620"/>
    </row>
    <row r="441" spans="1:12" s="191" customFormat="1">
      <c r="A441" s="189">
        <v>430</v>
      </c>
      <c r="B441" s="189" t="s">
        <v>1059</v>
      </c>
      <c r="C441" s="189" t="s">
        <v>591</v>
      </c>
      <c r="D441" s="189"/>
      <c r="E441" s="189"/>
      <c r="F441" s="189" t="s">
        <v>591</v>
      </c>
      <c r="G441" s="1018"/>
      <c r="H441" s="190">
        <v>703620</v>
      </c>
      <c r="I441" s="190"/>
      <c r="J441" s="190"/>
      <c r="K441" s="190">
        <f t="shared" si="9"/>
        <v>703620</v>
      </c>
      <c r="L441" s="620"/>
    </row>
    <row r="442" spans="1:12" s="191" customFormat="1">
      <c r="A442" s="189">
        <v>431</v>
      </c>
      <c r="B442" s="189" t="s">
        <v>1060</v>
      </c>
      <c r="C442" s="189" t="s">
        <v>591</v>
      </c>
      <c r="D442" s="189"/>
      <c r="E442" s="189"/>
      <c r="F442" s="189" t="s">
        <v>591</v>
      </c>
      <c r="G442" s="1018"/>
      <c r="H442" s="190">
        <v>167500</v>
      </c>
      <c r="I442" s="190"/>
      <c r="J442" s="190"/>
      <c r="K442" s="190">
        <f t="shared" si="9"/>
        <v>167500</v>
      </c>
      <c r="L442" s="620"/>
    </row>
    <row r="443" spans="1:12" s="191" customFormat="1">
      <c r="A443" s="189">
        <v>432</v>
      </c>
      <c r="B443" s="189" t="s">
        <v>1061</v>
      </c>
      <c r="C443" s="189" t="s">
        <v>591</v>
      </c>
      <c r="D443" s="189">
        <v>2211001</v>
      </c>
      <c r="E443" s="189"/>
      <c r="F443" s="189" t="s">
        <v>591</v>
      </c>
      <c r="G443" s="189" t="s">
        <v>1048</v>
      </c>
      <c r="H443" s="190">
        <v>650300</v>
      </c>
      <c r="I443" s="190"/>
      <c r="J443" s="190"/>
      <c r="K443" s="190">
        <f t="shared" si="9"/>
        <v>650300</v>
      </c>
      <c r="L443" s="620"/>
    </row>
    <row r="444" spans="1:12" s="191" customFormat="1">
      <c r="A444" s="189">
        <v>433</v>
      </c>
      <c r="B444" s="189" t="s">
        <v>1061</v>
      </c>
      <c r="C444" s="189" t="s">
        <v>591</v>
      </c>
      <c r="D444" s="189">
        <v>2211001</v>
      </c>
      <c r="E444" s="189"/>
      <c r="F444" s="189" t="s">
        <v>591</v>
      </c>
      <c r="G444" s="189" t="s">
        <v>1048</v>
      </c>
      <c r="H444" s="190">
        <v>189750</v>
      </c>
      <c r="I444" s="190"/>
      <c r="J444" s="190"/>
      <c r="K444" s="190">
        <f t="shared" si="9"/>
        <v>189750</v>
      </c>
      <c r="L444" s="620"/>
    </row>
    <row r="445" spans="1:12" s="191" customFormat="1">
      <c r="A445" s="189">
        <v>434</v>
      </c>
      <c r="B445" s="189" t="s">
        <v>1061</v>
      </c>
      <c r="C445" s="189" t="s">
        <v>591</v>
      </c>
      <c r="D445" s="189">
        <v>2211001</v>
      </c>
      <c r="E445" s="189"/>
      <c r="F445" s="189" t="s">
        <v>591</v>
      </c>
      <c r="G445" s="189" t="s">
        <v>1048</v>
      </c>
      <c r="H445" s="190">
        <v>296500</v>
      </c>
      <c r="I445" s="190"/>
      <c r="J445" s="190"/>
      <c r="K445" s="190">
        <f t="shared" si="9"/>
        <v>296500</v>
      </c>
      <c r="L445" s="620"/>
    </row>
    <row r="446" spans="1:12" s="191" customFormat="1">
      <c r="A446" s="189">
        <v>435</v>
      </c>
      <c r="B446" s="189" t="s">
        <v>1061</v>
      </c>
      <c r="C446" s="189" t="s">
        <v>591</v>
      </c>
      <c r="D446" s="189">
        <v>2211001</v>
      </c>
      <c r="E446" s="189"/>
      <c r="F446" s="189" t="s">
        <v>591</v>
      </c>
      <c r="G446" s="189" t="s">
        <v>1048</v>
      </c>
      <c r="H446" s="190">
        <v>10750</v>
      </c>
      <c r="I446" s="190"/>
      <c r="J446" s="190"/>
      <c r="K446" s="190">
        <f t="shared" si="9"/>
        <v>10750</v>
      </c>
      <c r="L446" s="620"/>
    </row>
    <row r="447" spans="1:12" s="191" customFormat="1">
      <c r="A447" s="189">
        <v>436</v>
      </c>
      <c r="B447" s="189" t="s">
        <v>1061</v>
      </c>
      <c r="C447" s="189" t="s">
        <v>591</v>
      </c>
      <c r="D447" s="189">
        <v>2211001</v>
      </c>
      <c r="E447" s="189"/>
      <c r="F447" s="189" t="s">
        <v>591</v>
      </c>
      <c r="G447" s="189" t="s">
        <v>1048</v>
      </c>
      <c r="H447" s="190">
        <v>70000</v>
      </c>
      <c r="I447" s="190"/>
      <c r="J447" s="190"/>
      <c r="K447" s="190">
        <f t="shared" si="9"/>
        <v>70000</v>
      </c>
      <c r="L447" s="620"/>
    </row>
    <row r="448" spans="1:12" s="191" customFormat="1">
      <c r="A448" s="189">
        <v>437</v>
      </c>
      <c r="B448" s="189" t="s">
        <v>1061</v>
      </c>
      <c r="C448" s="189" t="s">
        <v>591</v>
      </c>
      <c r="D448" s="189">
        <v>2211001</v>
      </c>
      <c r="E448" s="189"/>
      <c r="F448" s="189" t="s">
        <v>591</v>
      </c>
      <c r="G448" s="189" t="s">
        <v>1048</v>
      </c>
      <c r="H448" s="190">
        <v>102500</v>
      </c>
      <c r="I448" s="190"/>
      <c r="J448" s="190"/>
      <c r="K448" s="190">
        <f t="shared" ref="K448:K460" si="10">H448-I448+J448</f>
        <v>102500</v>
      </c>
      <c r="L448" s="620"/>
    </row>
    <row r="449" spans="1:12" s="191" customFormat="1">
      <c r="A449" s="189">
        <v>438</v>
      </c>
      <c r="B449" s="189" t="s">
        <v>1061</v>
      </c>
      <c r="C449" s="189" t="s">
        <v>591</v>
      </c>
      <c r="D449" s="189">
        <v>2211001</v>
      </c>
      <c r="E449" s="189"/>
      <c r="F449" s="189" t="s">
        <v>591</v>
      </c>
      <c r="G449" s="189" t="s">
        <v>1048</v>
      </c>
      <c r="H449" s="190">
        <v>146200</v>
      </c>
      <c r="I449" s="190"/>
      <c r="J449" s="190"/>
      <c r="K449" s="190">
        <f t="shared" si="10"/>
        <v>146200</v>
      </c>
      <c r="L449" s="620"/>
    </row>
    <row r="450" spans="1:12" s="191" customFormat="1">
      <c r="A450" s="189">
        <v>439</v>
      </c>
      <c r="B450" s="189" t="s">
        <v>1061</v>
      </c>
      <c r="C450" s="189" t="s">
        <v>591</v>
      </c>
      <c r="D450" s="189">
        <v>2211001</v>
      </c>
      <c r="E450" s="189"/>
      <c r="F450" s="189" t="s">
        <v>591</v>
      </c>
      <c r="G450" s="189" t="s">
        <v>1048</v>
      </c>
      <c r="H450" s="190">
        <v>162100</v>
      </c>
      <c r="I450" s="190"/>
      <c r="J450" s="190"/>
      <c r="K450" s="190">
        <f t="shared" si="10"/>
        <v>162100</v>
      </c>
      <c r="L450" s="620"/>
    </row>
    <row r="451" spans="1:12" s="191" customFormat="1">
      <c r="A451" s="189">
        <v>440</v>
      </c>
      <c r="B451" s="189" t="s">
        <v>1061</v>
      </c>
      <c r="C451" s="189" t="s">
        <v>591</v>
      </c>
      <c r="D451" s="189">
        <v>2211001</v>
      </c>
      <c r="E451" s="189"/>
      <c r="F451" s="189" t="s">
        <v>591</v>
      </c>
      <c r="G451" s="189" t="s">
        <v>1048</v>
      </c>
      <c r="H451" s="190">
        <v>240000</v>
      </c>
      <c r="I451" s="190"/>
      <c r="J451" s="190"/>
      <c r="K451" s="190">
        <f t="shared" si="10"/>
        <v>240000</v>
      </c>
      <c r="L451" s="620"/>
    </row>
    <row r="452" spans="1:12" s="191" customFormat="1">
      <c r="A452" s="189">
        <v>441</v>
      </c>
      <c r="B452" s="189" t="s">
        <v>1061</v>
      </c>
      <c r="C452" s="189" t="s">
        <v>591</v>
      </c>
      <c r="D452" s="189">
        <v>2211001</v>
      </c>
      <c r="E452" s="189"/>
      <c r="F452" s="189" t="s">
        <v>591</v>
      </c>
      <c r="G452" s="189" t="s">
        <v>1048</v>
      </c>
      <c r="H452" s="190">
        <v>266100</v>
      </c>
      <c r="I452" s="190"/>
      <c r="J452" s="190"/>
      <c r="K452" s="190">
        <f t="shared" si="10"/>
        <v>266100</v>
      </c>
      <c r="L452" s="620"/>
    </row>
    <row r="453" spans="1:12" s="191" customFormat="1">
      <c r="A453" s="189">
        <v>442</v>
      </c>
      <c r="B453" s="189" t="s">
        <v>1061</v>
      </c>
      <c r="C453" s="189" t="s">
        <v>591</v>
      </c>
      <c r="D453" s="189">
        <v>2211001</v>
      </c>
      <c r="E453" s="189"/>
      <c r="F453" s="189" t="s">
        <v>591</v>
      </c>
      <c r="G453" s="189" t="s">
        <v>1048</v>
      </c>
      <c r="H453" s="190">
        <v>300000</v>
      </c>
      <c r="I453" s="190"/>
      <c r="J453" s="190"/>
      <c r="K453" s="190">
        <f t="shared" si="10"/>
        <v>300000</v>
      </c>
      <c r="L453" s="620"/>
    </row>
    <row r="454" spans="1:12" s="191" customFormat="1">
      <c r="A454" s="189">
        <v>443</v>
      </c>
      <c r="B454" s="189" t="s">
        <v>1061</v>
      </c>
      <c r="C454" s="189" t="s">
        <v>591</v>
      </c>
      <c r="D454" s="189">
        <v>2211001</v>
      </c>
      <c r="E454" s="189"/>
      <c r="F454" s="189" t="s">
        <v>591</v>
      </c>
      <c r="G454" s="189" t="s">
        <v>1048</v>
      </c>
      <c r="H454" s="190">
        <v>305000</v>
      </c>
      <c r="I454" s="190"/>
      <c r="J454" s="190"/>
      <c r="K454" s="190">
        <f t="shared" si="10"/>
        <v>305000</v>
      </c>
      <c r="L454" s="620"/>
    </row>
    <row r="455" spans="1:12" s="191" customFormat="1">
      <c r="A455" s="189">
        <v>444</v>
      </c>
      <c r="B455" s="189" t="s">
        <v>1061</v>
      </c>
      <c r="C455" s="189" t="s">
        <v>591</v>
      </c>
      <c r="D455" s="189">
        <v>2211001</v>
      </c>
      <c r="E455" s="189"/>
      <c r="F455" s="189" t="s">
        <v>591</v>
      </c>
      <c r="G455" s="189" t="s">
        <v>1048</v>
      </c>
      <c r="H455" s="190">
        <v>343400</v>
      </c>
      <c r="I455" s="190"/>
      <c r="J455" s="190"/>
      <c r="K455" s="190">
        <f t="shared" si="10"/>
        <v>343400</v>
      </c>
      <c r="L455" s="620"/>
    </row>
    <row r="456" spans="1:12" s="191" customFormat="1">
      <c r="A456" s="189">
        <v>445</v>
      </c>
      <c r="B456" s="189" t="s">
        <v>1061</v>
      </c>
      <c r="C456" s="189" t="s">
        <v>591</v>
      </c>
      <c r="D456" s="189">
        <v>2211001</v>
      </c>
      <c r="E456" s="189"/>
      <c r="F456" s="189" t="s">
        <v>591</v>
      </c>
      <c r="G456" s="189" t="s">
        <v>1048</v>
      </c>
      <c r="H456" s="190">
        <v>486500</v>
      </c>
      <c r="I456" s="190"/>
      <c r="J456" s="190"/>
      <c r="K456" s="190">
        <f t="shared" si="10"/>
        <v>486500</v>
      </c>
      <c r="L456" s="620"/>
    </row>
    <row r="457" spans="1:12" s="191" customFormat="1">
      <c r="A457" s="189">
        <v>446</v>
      </c>
      <c r="B457" s="189" t="s">
        <v>1061</v>
      </c>
      <c r="C457" s="189" t="s">
        <v>591</v>
      </c>
      <c r="D457" s="189">
        <v>2211001</v>
      </c>
      <c r="E457" s="189"/>
      <c r="F457" s="189" t="s">
        <v>591</v>
      </c>
      <c r="G457" s="189" t="s">
        <v>1048</v>
      </c>
      <c r="H457" s="190">
        <v>493800</v>
      </c>
      <c r="I457" s="190"/>
      <c r="J457" s="190"/>
      <c r="K457" s="190">
        <f t="shared" si="10"/>
        <v>493800</v>
      </c>
      <c r="L457" s="620"/>
    </row>
    <row r="458" spans="1:12" s="191" customFormat="1">
      <c r="A458" s="189">
        <v>447</v>
      </c>
      <c r="B458" s="189" t="s">
        <v>1061</v>
      </c>
      <c r="C458" s="189" t="s">
        <v>591</v>
      </c>
      <c r="D458" s="189">
        <v>2211001</v>
      </c>
      <c r="E458" s="189"/>
      <c r="F458" s="189" t="s">
        <v>591</v>
      </c>
      <c r="G458" s="189" t="s">
        <v>1048</v>
      </c>
      <c r="H458" s="190">
        <v>505000</v>
      </c>
      <c r="I458" s="190"/>
      <c r="J458" s="190"/>
      <c r="K458" s="190">
        <f t="shared" si="10"/>
        <v>505000</v>
      </c>
      <c r="L458" s="620"/>
    </row>
    <row r="459" spans="1:12" s="191" customFormat="1">
      <c r="A459" s="189">
        <v>448</v>
      </c>
      <c r="B459" s="189" t="s">
        <v>1061</v>
      </c>
      <c r="C459" s="189" t="s">
        <v>591</v>
      </c>
      <c r="D459" s="189">
        <v>2211001</v>
      </c>
      <c r="E459" s="189"/>
      <c r="F459" s="189" t="s">
        <v>591</v>
      </c>
      <c r="G459" s="189" t="s">
        <v>1048</v>
      </c>
      <c r="H459" s="190">
        <v>539500</v>
      </c>
      <c r="I459" s="190"/>
      <c r="J459" s="190"/>
      <c r="K459" s="190">
        <f t="shared" si="10"/>
        <v>539500</v>
      </c>
      <c r="L459" s="620"/>
    </row>
    <row r="460" spans="1:12" s="191" customFormat="1">
      <c r="A460" s="189">
        <v>449</v>
      </c>
      <c r="B460" s="189" t="s">
        <v>1061</v>
      </c>
      <c r="C460" s="189" t="s">
        <v>591</v>
      </c>
      <c r="D460" s="189">
        <v>2211001</v>
      </c>
      <c r="E460" s="189"/>
      <c r="F460" s="189" t="s">
        <v>591</v>
      </c>
      <c r="G460" s="189" t="s">
        <v>1048</v>
      </c>
      <c r="H460" s="190">
        <v>599000</v>
      </c>
      <c r="I460" s="190"/>
      <c r="J460" s="190"/>
      <c r="K460" s="190">
        <f t="shared" si="10"/>
        <v>599000</v>
      </c>
      <c r="L460" s="620"/>
    </row>
    <row r="461" spans="1:12" s="191" customFormat="1">
      <c r="A461" s="189">
        <v>450</v>
      </c>
      <c r="B461" s="189" t="s">
        <v>1061</v>
      </c>
      <c r="C461" s="189" t="s">
        <v>591</v>
      </c>
      <c r="D461" s="189">
        <v>2211001</v>
      </c>
      <c r="E461" s="189"/>
      <c r="F461" s="189" t="s">
        <v>591</v>
      </c>
      <c r="G461" s="189" t="s">
        <v>1048</v>
      </c>
      <c r="H461" s="190"/>
      <c r="I461" s="190"/>
      <c r="J461" s="190">
        <v>600000</v>
      </c>
      <c r="K461" s="190">
        <v>600000</v>
      </c>
      <c r="L461" s="620"/>
    </row>
    <row r="462" spans="1:12" s="191" customFormat="1">
      <c r="A462" s="189">
        <v>451</v>
      </c>
      <c r="B462" s="189" t="s">
        <v>1061</v>
      </c>
      <c r="C462" s="189" t="s">
        <v>591</v>
      </c>
      <c r="D462" s="189">
        <v>2211001</v>
      </c>
      <c r="E462" s="189"/>
      <c r="F462" s="189" t="s">
        <v>591</v>
      </c>
      <c r="G462" s="189" t="s">
        <v>1048</v>
      </c>
      <c r="H462" s="190"/>
      <c r="I462" s="190"/>
      <c r="J462" s="190">
        <v>610000</v>
      </c>
      <c r="K462" s="190">
        <v>610000</v>
      </c>
      <c r="L462" s="620"/>
    </row>
    <row r="463" spans="1:12" s="191" customFormat="1">
      <c r="A463" s="189">
        <v>452</v>
      </c>
      <c r="B463" s="189" t="s">
        <v>1061</v>
      </c>
      <c r="C463" s="189" t="s">
        <v>591</v>
      </c>
      <c r="D463" s="189">
        <v>2211001</v>
      </c>
      <c r="E463" s="189"/>
      <c r="F463" s="189" t="s">
        <v>591</v>
      </c>
      <c r="G463" s="189" t="s">
        <v>1048</v>
      </c>
      <c r="H463" s="190"/>
      <c r="I463" s="190"/>
      <c r="J463" s="190">
        <v>611750</v>
      </c>
      <c r="K463" s="190">
        <v>611750</v>
      </c>
      <c r="L463" s="620"/>
    </row>
    <row r="464" spans="1:12" s="191" customFormat="1">
      <c r="A464" s="189">
        <v>453</v>
      </c>
      <c r="B464" s="189" t="s">
        <v>1061</v>
      </c>
      <c r="C464" s="189" t="s">
        <v>591</v>
      </c>
      <c r="D464" s="189">
        <v>2211001</v>
      </c>
      <c r="E464" s="189"/>
      <c r="F464" s="189" t="s">
        <v>591</v>
      </c>
      <c r="G464" s="189" t="s">
        <v>1048</v>
      </c>
      <c r="H464" s="190"/>
      <c r="I464" s="190"/>
      <c r="J464" s="190">
        <v>683410</v>
      </c>
      <c r="K464" s="190">
        <v>683410</v>
      </c>
      <c r="L464" s="620"/>
    </row>
    <row r="465" spans="1:12" s="191" customFormat="1">
      <c r="A465" s="189">
        <v>454</v>
      </c>
      <c r="B465" s="189" t="s">
        <v>1061</v>
      </c>
      <c r="C465" s="189" t="s">
        <v>591</v>
      </c>
      <c r="D465" s="189">
        <v>2211001</v>
      </c>
      <c r="E465" s="189"/>
      <c r="F465" s="189" t="s">
        <v>591</v>
      </c>
      <c r="G465" s="189" t="s">
        <v>1048</v>
      </c>
      <c r="H465" s="190"/>
      <c r="I465" s="190"/>
      <c r="J465" s="190">
        <v>688000</v>
      </c>
      <c r="K465" s="190">
        <v>688000</v>
      </c>
      <c r="L465" s="620"/>
    </row>
    <row r="466" spans="1:12" s="191" customFormat="1">
      <c r="A466" s="189">
        <v>455</v>
      </c>
      <c r="B466" s="189" t="s">
        <v>1061</v>
      </c>
      <c r="C466" s="189" t="s">
        <v>591</v>
      </c>
      <c r="D466" s="189">
        <v>2211001</v>
      </c>
      <c r="E466" s="189"/>
      <c r="F466" s="189" t="s">
        <v>591</v>
      </c>
      <c r="G466" s="189" t="s">
        <v>1048</v>
      </c>
      <c r="H466" s="190"/>
      <c r="I466" s="190"/>
      <c r="J466" s="190">
        <v>1050000</v>
      </c>
      <c r="K466" s="190">
        <v>1050000</v>
      </c>
      <c r="L466" s="620"/>
    </row>
    <row r="467" spans="1:12" s="191" customFormat="1">
      <c r="A467" s="189">
        <v>456</v>
      </c>
      <c r="B467" s="189" t="s">
        <v>1061</v>
      </c>
      <c r="C467" s="189" t="s">
        <v>591</v>
      </c>
      <c r="D467" s="189">
        <v>2211001</v>
      </c>
      <c r="E467" s="189"/>
      <c r="F467" s="189" t="s">
        <v>591</v>
      </c>
      <c r="G467" s="189" t="s">
        <v>1048</v>
      </c>
      <c r="H467" s="190">
        <v>1118000</v>
      </c>
      <c r="I467" s="190"/>
      <c r="J467" s="190"/>
      <c r="K467" s="190">
        <f t="shared" ref="K467:K493" si="11">H467-I467+J467</f>
        <v>1118000</v>
      </c>
      <c r="L467" s="620"/>
    </row>
    <row r="468" spans="1:12" s="191" customFormat="1">
      <c r="A468" s="189">
        <v>457</v>
      </c>
      <c r="B468" s="189" t="s">
        <v>1061</v>
      </c>
      <c r="C468" s="189" t="s">
        <v>591</v>
      </c>
      <c r="D468" s="189">
        <v>2211001</v>
      </c>
      <c r="E468" s="189"/>
      <c r="F468" s="189" t="s">
        <v>591</v>
      </c>
      <c r="G468" s="189" t="s">
        <v>1048</v>
      </c>
      <c r="H468" s="190">
        <v>1800000</v>
      </c>
      <c r="I468" s="190"/>
      <c r="J468" s="190"/>
      <c r="K468" s="190">
        <f t="shared" si="11"/>
        <v>1800000</v>
      </c>
      <c r="L468" s="620"/>
    </row>
    <row r="469" spans="1:12" s="191" customFormat="1">
      <c r="A469" s="189">
        <v>458</v>
      </c>
      <c r="B469" s="189" t="s">
        <v>1061</v>
      </c>
      <c r="C469" s="189" t="s">
        <v>591</v>
      </c>
      <c r="D469" s="189">
        <v>2211001</v>
      </c>
      <c r="E469" s="189"/>
      <c r="F469" s="189" t="s">
        <v>591</v>
      </c>
      <c r="G469" s="189" t="s">
        <v>1048</v>
      </c>
      <c r="H469" s="190">
        <v>1800000</v>
      </c>
      <c r="I469" s="190"/>
      <c r="J469" s="190"/>
      <c r="K469" s="190">
        <f t="shared" si="11"/>
        <v>1800000</v>
      </c>
      <c r="L469" s="620"/>
    </row>
    <row r="470" spans="1:12" s="191" customFormat="1">
      <c r="A470" s="189">
        <v>459</v>
      </c>
      <c r="B470" s="189" t="s">
        <v>1061</v>
      </c>
      <c r="C470" s="189" t="s">
        <v>591</v>
      </c>
      <c r="D470" s="189">
        <v>2211001</v>
      </c>
      <c r="E470" s="189"/>
      <c r="F470" s="189" t="s">
        <v>591</v>
      </c>
      <c r="G470" s="189" t="s">
        <v>1048</v>
      </c>
      <c r="H470" s="190">
        <v>2160000</v>
      </c>
      <c r="I470" s="190"/>
      <c r="J470" s="190"/>
      <c r="K470" s="190">
        <f t="shared" si="11"/>
        <v>2160000</v>
      </c>
      <c r="L470" s="620"/>
    </row>
    <row r="471" spans="1:12" s="191" customFormat="1">
      <c r="A471" s="189">
        <v>460</v>
      </c>
      <c r="B471" s="189" t="s">
        <v>1061</v>
      </c>
      <c r="C471" s="189" t="s">
        <v>591</v>
      </c>
      <c r="D471" s="189">
        <v>2211001</v>
      </c>
      <c r="E471" s="189"/>
      <c r="F471" s="189" t="s">
        <v>591</v>
      </c>
      <c r="G471" s="189" t="s">
        <v>1048</v>
      </c>
      <c r="H471" s="190">
        <v>2160000</v>
      </c>
      <c r="I471" s="190"/>
      <c r="J471" s="190"/>
      <c r="K471" s="190">
        <f t="shared" si="11"/>
        <v>2160000</v>
      </c>
      <c r="L471" s="620"/>
    </row>
    <row r="472" spans="1:12" s="191" customFormat="1">
      <c r="A472" s="189">
        <v>461</v>
      </c>
      <c r="B472" s="189" t="s">
        <v>1061</v>
      </c>
      <c r="C472" s="189" t="s">
        <v>591</v>
      </c>
      <c r="D472" s="189">
        <v>2211001</v>
      </c>
      <c r="E472" s="189"/>
      <c r="F472" s="189" t="s">
        <v>591</v>
      </c>
      <c r="G472" s="189" t="s">
        <v>1048</v>
      </c>
      <c r="H472" s="190">
        <v>3321000</v>
      </c>
      <c r="I472" s="190"/>
      <c r="J472" s="190"/>
      <c r="K472" s="190">
        <f t="shared" si="11"/>
        <v>3321000</v>
      </c>
      <c r="L472" s="620"/>
    </row>
    <row r="473" spans="1:12" s="191" customFormat="1">
      <c r="A473" s="189">
        <v>462</v>
      </c>
      <c r="B473" s="189" t="s">
        <v>1061</v>
      </c>
      <c r="C473" s="189" t="s">
        <v>591</v>
      </c>
      <c r="D473" s="189">
        <v>2211002</v>
      </c>
      <c r="E473" s="189">
        <v>60687</v>
      </c>
      <c r="F473" s="189" t="s">
        <v>591</v>
      </c>
      <c r="G473" s="189" t="s">
        <v>993</v>
      </c>
      <c r="H473" s="190">
        <v>71360</v>
      </c>
      <c r="I473" s="190"/>
      <c r="J473" s="190"/>
      <c r="K473" s="190">
        <f t="shared" si="11"/>
        <v>71360</v>
      </c>
      <c r="L473" s="620"/>
    </row>
    <row r="474" spans="1:12" s="191" customFormat="1">
      <c r="A474" s="189">
        <v>463</v>
      </c>
      <c r="B474" s="189" t="s">
        <v>1061</v>
      </c>
      <c r="C474" s="189" t="s">
        <v>591</v>
      </c>
      <c r="D474" s="189">
        <v>2211001</v>
      </c>
      <c r="E474" s="189">
        <v>50740</v>
      </c>
      <c r="F474" s="189" t="s">
        <v>591</v>
      </c>
      <c r="G474" s="189" t="s">
        <v>984</v>
      </c>
      <c r="H474" s="190">
        <v>101790</v>
      </c>
      <c r="I474" s="190"/>
      <c r="J474" s="190"/>
      <c r="K474" s="190">
        <f t="shared" si="11"/>
        <v>101790</v>
      </c>
      <c r="L474" s="620"/>
    </row>
    <row r="475" spans="1:12" s="191" customFormat="1">
      <c r="A475" s="189">
        <v>464</v>
      </c>
      <c r="B475" s="189" t="s">
        <v>1061</v>
      </c>
      <c r="C475" s="189" t="s">
        <v>591</v>
      </c>
      <c r="D475" s="189">
        <v>2211002</v>
      </c>
      <c r="E475" s="189"/>
      <c r="F475" s="189" t="s">
        <v>591</v>
      </c>
      <c r="G475" s="189" t="s">
        <v>993</v>
      </c>
      <c r="H475" s="190">
        <v>137000</v>
      </c>
      <c r="I475" s="190"/>
      <c r="J475" s="190"/>
      <c r="K475" s="190">
        <f t="shared" si="11"/>
        <v>137000</v>
      </c>
      <c r="L475" s="620"/>
    </row>
    <row r="476" spans="1:12" s="191" customFormat="1">
      <c r="A476" s="189">
        <v>465</v>
      </c>
      <c r="B476" s="189" t="s">
        <v>1061</v>
      </c>
      <c r="C476" s="189" t="s">
        <v>591</v>
      </c>
      <c r="D476" s="189">
        <v>2211001</v>
      </c>
      <c r="E476" s="189">
        <v>50623</v>
      </c>
      <c r="F476" s="189" t="s">
        <v>591</v>
      </c>
      <c r="G476" s="189" t="s">
        <v>984</v>
      </c>
      <c r="H476" s="190">
        <v>179520</v>
      </c>
      <c r="I476" s="190"/>
      <c r="J476" s="190"/>
      <c r="K476" s="190">
        <f t="shared" si="11"/>
        <v>179520</v>
      </c>
      <c r="L476" s="620"/>
    </row>
    <row r="477" spans="1:12" s="191" customFormat="1">
      <c r="A477" s="189">
        <v>466</v>
      </c>
      <c r="B477" s="189" t="s">
        <v>1061</v>
      </c>
      <c r="C477" s="189" t="s">
        <v>591</v>
      </c>
      <c r="D477" s="189">
        <v>2211001</v>
      </c>
      <c r="E477" s="189">
        <v>50631</v>
      </c>
      <c r="F477" s="189" t="s">
        <v>591</v>
      </c>
      <c r="G477" s="189" t="s">
        <v>984</v>
      </c>
      <c r="H477" s="190">
        <v>186780</v>
      </c>
      <c r="I477" s="190"/>
      <c r="J477" s="190"/>
      <c r="K477" s="190">
        <f t="shared" si="11"/>
        <v>186780</v>
      </c>
      <c r="L477" s="620"/>
    </row>
    <row r="478" spans="1:12" s="191" customFormat="1">
      <c r="A478" s="189">
        <v>467</v>
      </c>
      <c r="B478" s="189" t="s">
        <v>1061</v>
      </c>
      <c r="C478" s="189" t="s">
        <v>591</v>
      </c>
      <c r="D478" s="189">
        <v>2211001</v>
      </c>
      <c r="E478" s="189">
        <v>50626</v>
      </c>
      <c r="F478" s="189" t="s">
        <v>591</v>
      </c>
      <c r="G478" s="189" t="s">
        <v>984</v>
      </c>
      <c r="H478" s="190">
        <v>201960</v>
      </c>
      <c r="I478" s="190"/>
      <c r="J478" s="190"/>
      <c r="K478" s="190">
        <f t="shared" si="11"/>
        <v>201960</v>
      </c>
      <c r="L478" s="620"/>
    </row>
    <row r="479" spans="1:12" s="191" customFormat="1">
      <c r="A479" s="189">
        <v>468</v>
      </c>
      <c r="B479" s="189" t="s">
        <v>1061</v>
      </c>
      <c r="C479" s="189" t="s">
        <v>591</v>
      </c>
      <c r="D479" s="189">
        <v>2211001</v>
      </c>
      <c r="E479" s="189">
        <v>50630</v>
      </c>
      <c r="F479" s="189" t="s">
        <v>591</v>
      </c>
      <c r="G479" s="189" t="s">
        <v>984</v>
      </c>
      <c r="H479" s="190">
        <v>226860</v>
      </c>
      <c r="I479" s="190"/>
      <c r="J479" s="190"/>
      <c r="K479" s="190">
        <f t="shared" si="11"/>
        <v>226860</v>
      </c>
      <c r="L479" s="620"/>
    </row>
    <row r="480" spans="1:12" s="191" customFormat="1">
      <c r="A480" s="189">
        <v>469</v>
      </c>
      <c r="B480" s="189" t="s">
        <v>1061</v>
      </c>
      <c r="C480" s="189" t="s">
        <v>591</v>
      </c>
      <c r="D480" s="189">
        <v>2211001</v>
      </c>
      <c r="E480" s="189">
        <v>50628</v>
      </c>
      <c r="F480" s="189" t="s">
        <v>591</v>
      </c>
      <c r="G480" s="189" t="s">
        <v>984</v>
      </c>
      <c r="H480" s="190">
        <v>232350</v>
      </c>
      <c r="I480" s="190"/>
      <c r="J480" s="190"/>
      <c r="K480" s="190">
        <f t="shared" si="11"/>
        <v>232350</v>
      </c>
      <c r="L480" s="620"/>
    </row>
    <row r="481" spans="1:12" s="191" customFormat="1">
      <c r="A481" s="189">
        <v>470</v>
      </c>
      <c r="B481" s="189" t="s">
        <v>1061</v>
      </c>
      <c r="C481" s="189" t="s">
        <v>591</v>
      </c>
      <c r="D481" s="189">
        <v>2211001</v>
      </c>
      <c r="E481" s="189">
        <v>50624</v>
      </c>
      <c r="F481" s="189" t="s">
        <v>591</v>
      </c>
      <c r="G481" s="189" t="s">
        <v>984</v>
      </c>
      <c r="H481" s="190">
        <v>240600</v>
      </c>
      <c r="I481" s="190"/>
      <c r="J481" s="190"/>
      <c r="K481" s="190">
        <f t="shared" si="11"/>
        <v>240600</v>
      </c>
      <c r="L481" s="620"/>
    </row>
    <row r="482" spans="1:12" s="191" customFormat="1">
      <c r="A482" s="189">
        <v>471</v>
      </c>
      <c r="B482" s="189" t="s">
        <v>1061</v>
      </c>
      <c r="C482" s="189" t="s">
        <v>591</v>
      </c>
      <c r="D482" s="189">
        <v>2211001</v>
      </c>
      <c r="E482" s="189">
        <v>50621</v>
      </c>
      <c r="F482" s="189" t="s">
        <v>591</v>
      </c>
      <c r="G482" s="189" t="s">
        <v>984</v>
      </c>
      <c r="H482" s="190">
        <v>249270</v>
      </c>
      <c r="I482" s="190"/>
      <c r="J482" s="190"/>
      <c r="K482" s="190">
        <f t="shared" si="11"/>
        <v>249270</v>
      </c>
      <c r="L482" s="620"/>
    </row>
    <row r="483" spans="1:12" s="191" customFormat="1">
      <c r="A483" s="189">
        <v>472</v>
      </c>
      <c r="B483" s="189" t="s">
        <v>1061</v>
      </c>
      <c r="C483" s="189" t="s">
        <v>591</v>
      </c>
      <c r="D483" s="189">
        <v>2211001</v>
      </c>
      <c r="E483" s="189">
        <v>50741</v>
      </c>
      <c r="F483" s="189" t="s">
        <v>591</v>
      </c>
      <c r="G483" s="189" t="s">
        <v>984</v>
      </c>
      <c r="H483" s="190">
        <v>254100</v>
      </c>
      <c r="I483" s="190"/>
      <c r="J483" s="190"/>
      <c r="K483" s="190">
        <f t="shared" si="11"/>
        <v>254100</v>
      </c>
      <c r="L483" s="620"/>
    </row>
    <row r="484" spans="1:12" s="191" customFormat="1">
      <c r="A484" s="189">
        <v>473</v>
      </c>
      <c r="B484" s="189" t="s">
        <v>1061</v>
      </c>
      <c r="C484" s="189" t="s">
        <v>591</v>
      </c>
      <c r="D484" s="189">
        <v>2211001</v>
      </c>
      <c r="E484" s="189">
        <v>50629</v>
      </c>
      <c r="F484" s="189" t="s">
        <v>591</v>
      </c>
      <c r="G484" s="189" t="s">
        <v>984</v>
      </c>
      <c r="H484" s="190">
        <v>266190</v>
      </c>
      <c r="I484" s="190"/>
      <c r="J484" s="190"/>
      <c r="K484" s="190">
        <f t="shared" si="11"/>
        <v>266190</v>
      </c>
      <c r="L484" s="620"/>
    </row>
    <row r="485" spans="1:12" s="191" customFormat="1">
      <c r="A485" s="189">
        <v>474</v>
      </c>
      <c r="B485" s="189" t="s">
        <v>1061</v>
      </c>
      <c r="C485" s="189" t="s">
        <v>591</v>
      </c>
      <c r="D485" s="189">
        <v>2211001</v>
      </c>
      <c r="E485" s="189">
        <v>50627</v>
      </c>
      <c r="F485" s="189" t="s">
        <v>591</v>
      </c>
      <c r="G485" s="189" t="s">
        <v>984</v>
      </c>
      <c r="H485" s="190">
        <v>271800</v>
      </c>
      <c r="I485" s="190"/>
      <c r="J485" s="190"/>
      <c r="K485" s="190">
        <f t="shared" si="11"/>
        <v>271800</v>
      </c>
      <c r="L485" s="620"/>
    </row>
    <row r="486" spans="1:12" s="191" customFormat="1">
      <c r="A486" s="189">
        <v>475</v>
      </c>
      <c r="B486" s="189" t="s">
        <v>1061</v>
      </c>
      <c r="C486" s="189" t="s">
        <v>591</v>
      </c>
      <c r="D486" s="189">
        <v>2211001</v>
      </c>
      <c r="E486" s="189">
        <v>50625</v>
      </c>
      <c r="F486" s="189" t="s">
        <v>591</v>
      </c>
      <c r="G486" s="189" t="s">
        <v>984</v>
      </c>
      <c r="H486" s="190">
        <v>282900</v>
      </c>
      <c r="I486" s="190"/>
      <c r="J486" s="190"/>
      <c r="K486" s="190">
        <f t="shared" si="11"/>
        <v>282900</v>
      </c>
      <c r="L486" s="620"/>
    </row>
    <row r="487" spans="1:12" s="191" customFormat="1">
      <c r="A487" s="189">
        <v>476</v>
      </c>
      <c r="B487" s="189" t="s">
        <v>1061</v>
      </c>
      <c r="C487" s="189" t="s">
        <v>591</v>
      </c>
      <c r="D487" s="189">
        <v>2211001</v>
      </c>
      <c r="E487" s="189">
        <v>50620</v>
      </c>
      <c r="F487" s="189" t="s">
        <v>591</v>
      </c>
      <c r="G487" s="189" t="s">
        <v>984</v>
      </c>
      <c r="H487" s="190">
        <v>297840</v>
      </c>
      <c r="I487" s="190"/>
      <c r="J487" s="190"/>
      <c r="K487" s="190">
        <f t="shared" si="11"/>
        <v>297840</v>
      </c>
      <c r="L487" s="620"/>
    </row>
    <row r="488" spans="1:12" s="191" customFormat="1">
      <c r="A488" s="189">
        <v>477</v>
      </c>
      <c r="B488" s="189" t="s">
        <v>1061</v>
      </c>
      <c r="C488" s="189" t="s">
        <v>591</v>
      </c>
      <c r="D488" s="189">
        <v>2211001</v>
      </c>
      <c r="E488" s="189">
        <v>50622</v>
      </c>
      <c r="F488" s="189" t="s">
        <v>591</v>
      </c>
      <c r="G488" s="189" t="s">
        <v>984</v>
      </c>
      <c r="H488" s="190">
        <v>342468</v>
      </c>
      <c r="I488" s="190"/>
      <c r="J488" s="190"/>
      <c r="K488" s="190">
        <f t="shared" si="11"/>
        <v>342468</v>
      </c>
      <c r="L488" s="620"/>
    </row>
    <row r="489" spans="1:12" s="191" customFormat="1">
      <c r="A489" s="189">
        <v>478</v>
      </c>
      <c r="B489" s="189" t="s">
        <v>1061</v>
      </c>
      <c r="C489" s="189" t="s">
        <v>591</v>
      </c>
      <c r="D489" s="189">
        <v>2211001</v>
      </c>
      <c r="E489" s="189">
        <v>50768</v>
      </c>
      <c r="F489" s="189" t="s">
        <v>591</v>
      </c>
      <c r="G489" s="189" t="s">
        <v>984</v>
      </c>
      <c r="H489" s="190">
        <v>426600</v>
      </c>
      <c r="I489" s="190"/>
      <c r="J489" s="190"/>
      <c r="K489" s="190">
        <f t="shared" si="11"/>
        <v>426600</v>
      </c>
      <c r="L489" s="620"/>
    </row>
    <row r="490" spans="1:12" s="191" customFormat="1">
      <c r="A490" s="189">
        <v>479</v>
      </c>
      <c r="B490" s="189" t="s">
        <v>1061</v>
      </c>
      <c r="C490" s="189" t="s">
        <v>591</v>
      </c>
      <c r="D490" s="189">
        <v>2211001</v>
      </c>
      <c r="E490" s="189">
        <v>50619</v>
      </c>
      <c r="F490" s="189" t="s">
        <v>591</v>
      </c>
      <c r="G490" s="189" t="s">
        <v>984</v>
      </c>
      <c r="H490" s="190">
        <v>525060</v>
      </c>
      <c r="I490" s="190"/>
      <c r="J490" s="190"/>
      <c r="K490" s="190">
        <f t="shared" si="11"/>
        <v>525060</v>
      </c>
      <c r="L490" s="620"/>
    </row>
    <row r="491" spans="1:12" s="191" customFormat="1">
      <c r="A491" s="189">
        <v>480</v>
      </c>
      <c r="B491" s="189" t="s">
        <v>1061</v>
      </c>
      <c r="C491" s="189" t="s">
        <v>591</v>
      </c>
      <c r="D491" s="189">
        <v>2211001</v>
      </c>
      <c r="E491" s="189">
        <v>50739</v>
      </c>
      <c r="F491" s="189" t="s">
        <v>591</v>
      </c>
      <c r="G491" s="189" t="s">
        <v>984</v>
      </c>
      <c r="H491" s="190">
        <v>886480</v>
      </c>
      <c r="I491" s="190"/>
      <c r="J491" s="190"/>
      <c r="K491" s="190">
        <f t="shared" si="11"/>
        <v>886480</v>
      </c>
      <c r="L491" s="620"/>
    </row>
    <row r="492" spans="1:12" s="191" customFormat="1">
      <c r="A492" s="189">
        <v>481</v>
      </c>
      <c r="B492" s="189" t="s">
        <v>1061</v>
      </c>
      <c r="C492" s="189" t="s">
        <v>591</v>
      </c>
      <c r="D492" s="189">
        <v>2211001</v>
      </c>
      <c r="E492" s="189">
        <v>50618</v>
      </c>
      <c r="F492" s="189" t="s">
        <v>591</v>
      </c>
      <c r="G492" s="189" t="s">
        <v>984</v>
      </c>
      <c r="H492" s="190">
        <v>1052250</v>
      </c>
      <c r="I492" s="190"/>
      <c r="J492" s="190"/>
      <c r="K492" s="190">
        <f t="shared" si="11"/>
        <v>1052250</v>
      </c>
      <c r="L492" s="620"/>
    </row>
    <row r="493" spans="1:12" s="191" customFormat="1">
      <c r="A493" s="189">
        <v>482</v>
      </c>
      <c r="B493" s="189" t="s">
        <v>1061</v>
      </c>
      <c r="C493" s="189" t="s">
        <v>591</v>
      </c>
      <c r="D493" s="189">
        <v>2211001</v>
      </c>
      <c r="E493" s="189">
        <v>50690</v>
      </c>
      <c r="F493" s="189" t="s">
        <v>591</v>
      </c>
      <c r="G493" s="189" t="s">
        <v>984</v>
      </c>
      <c r="H493" s="190">
        <v>1169300</v>
      </c>
      <c r="I493" s="190"/>
      <c r="J493" s="190"/>
      <c r="K493" s="190">
        <f t="shared" si="11"/>
        <v>1169300</v>
      </c>
      <c r="L493" s="620"/>
    </row>
    <row r="494" spans="1:12" s="191" customFormat="1">
      <c r="A494" s="189">
        <v>483</v>
      </c>
      <c r="B494" s="189" t="s">
        <v>1061</v>
      </c>
      <c r="C494" s="189" t="s">
        <v>591</v>
      </c>
      <c r="D494" s="189">
        <v>2211001</v>
      </c>
      <c r="E494" s="189"/>
      <c r="F494" s="189" t="s">
        <v>591</v>
      </c>
      <c r="G494" s="189" t="s">
        <v>984</v>
      </c>
      <c r="H494" s="190"/>
      <c r="I494" s="190"/>
      <c r="J494" s="190">
        <v>167650</v>
      </c>
      <c r="K494" s="190">
        <v>167650</v>
      </c>
      <c r="L494" s="620"/>
    </row>
    <row r="495" spans="1:12" s="191" customFormat="1">
      <c r="A495" s="189">
        <v>484</v>
      </c>
      <c r="B495" s="189" t="s">
        <v>1061</v>
      </c>
      <c r="C495" s="189" t="s">
        <v>591</v>
      </c>
      <c r="D495" s="189">
        <v>2211001</v>
      </c>
      <c r="E495" s="189"/>
      <c r="F495" s="189" t="s">
        <v>591</v>
      </c>
      <c r="G495" s="189" t="s">
        <v>984</v>
      </c>
      <c r="H495" s="190"/>
      <c r="I495" s="190"/>
      <c r="J495" s="190">
        <v>1161000</v>
      </c>
      <c r="K495" s="190">
        <v>1161000</v>
      </c>
      <c r="L495" s="620"/>
    </row>
    <row r="496" spans="1:12" s="191" customFormat="1">
      <c r="A496" s="189">
        <v>485</v>
      </c>
      <c r="B496" s="189" t="s">
        <v>1061</v>
      </c>
      <c r="C496" s="189" t="s">
        <v>591</v>
      </c>
      <c r="D496" s="189">
        <v>2211001</v>
      </c>
      <c r="E496" s="189"/>
      <c r="F496" s="189" t="s">
        <v>591</v>
      </c>
      <c r="G496" s="189" t="s">
        <v>984</v>
      </c>
      <c r="H496" s="190"/>
      <c r="I496" s="190"/>
      <c r="J496" s="190">
        <v>29000</v>
      </c>
      <c r="K496" s="190">
        <v>29000</v>
      </c>
      <c r="L496" s="620"/>
    </row>
    <row r="497" spans="1:12" s="191" customFormat="1">
      <c r="A497" s="189">
        <v>486</v>
      </c>
      <c r="B497" s="189" t="s">
        <v>1061</v>
      </c>
      <c r="C497" s="189" t="s">
        <v>591</v>
      </c>
      <c r="D497" s="189">
        <v>2211001</v>
      </c>
      <c r="E497" s="189"/>
      <c r="F497" s="189" t="s">
        <v>591</v>
      </c>
      <c r="G497" s="189" t="s">
        <v>984</v>
      </c>
      <c r="H497" s="190"/>
      <c r="I497" s="190"/>
      <c r="J497" s="190">
        <v>844000</v>
      </c>
      <c r="K497" s="190">
        <v>844000</v>
      </c>
      <c r="L497" s="620"/>
    </row>
    <row r="498" spans="1:12" s="191" customFormat="1">
      <c r="A498" s="189">
        <v>487</v>
      </c>
      <c r="B498" s="189" t="s">
        <v>1061</v>
      </c>
      <c r="C498" s="189" t="s">
        <v>591</v>
      </c>
      <c r="D498" s="189">
        <v>2211001</v>
      </c>
      <c r="E498" s="189"/>
      <c r="F498" s="189" t="s">
        <v>591</v>
      </c>
      <c r="G498" s="189" t="s">
        <v>984</v>
      </c>
      <c r="H498" s="190"/>
      <c r="I498" s="190"/>
      <c r="J498" s="190">
        <v>870000</v>
      </c>
      <c r="K498" s="190">
        <v>870000</v>
      </c>
      <c r="L498" s="620"/>
    </row>
    <row r="499" spans="1:12" s="191" customFormat="1">
      <c r="A499" s="189">
        <v>488</v>
      </c>
      <c r="B499" s="189" t="s">
        <v>1061</v>
      </c>
      <c r="C499" s="189" t="s">
        <v>591</v>
      </c>
      <c r="D499" s="189">
        <v>2211001</v>
      </c>
      <c r="E499" s="189"/>
      <c r="F499" s="189" t="s">
        <v>591</v>
      </c>
      <c r="G499" s="189" t="s">
        <v>984</v>
      </c>
      <c r="H499" s="190"/>
      <c r="I499" s="190"/>
      <c r="J499" s="190">
        <v>1387500</v>
      </c>
      <c r="K499" s="190">
        <v>1387500</v>
      </c>
      <c r="L499" s="620"/>
    </row>
    <row r="500" spans="1:12" s="191" customFormat="1">
      <c r="A500" s="189">
        <v>489</v>
      </c>
      <c r="B500" s="189" t="s">
        <v>1062</v>
      </c>
      <c r="C500" s="189" t="s">
        <v>591</v>
      </c>
      <c r="D500" s="189"/>
      <c r="E500" s="189"/>
      <c r="F500" s="189" t="s">
        <v>591</v>
      </c>
      <c r="G500" s="1018"/>
      <c r="H500" s="190">
        <v>57610</v>
      </c>
      <c r="I500" s="190"/>
      <c r="J500" s="190"/>
      <c r="K500" s="190">
        <f t="shared" ref="K500:K563" si="12">H500-I500+J500</f>
        <v>57610</v>
      </c>
      <c r="L500" s="620"/>
    </row>
    <row r="501" spans="1:12" s="191" customFormat="1">
      <c r="A501" s="189">
        <v>490</v>
      </c>
      <c r="B501" s="189" t="s">
        <v>1063</v>
      </c>
      <c r="C501" s="189" t="s">
        <v>591</v>
      </c>
      <c r="D501" s="189"/>
      <c r="E501" s="189"/>
      <c r="F501" s="189" t="s">
        <v>591</v>
      </c>
      <c r="G501" s="1018"/>
      <c r="H501" s="190">
        <v>36360</v>
      </c>
      <c r="I501" s="190"/>
      <c r="J501" s="190"/>
      <c r="K501" s="190">
        <f t="shared" si="12"/>
        <v>36360</v>
      </c>
      <c r="L501" s="620"/>
    </row>
    <row r="502" spans="1:12" s="191" customFormat="1">
      <c r="A502" s="189">
        <v>491</v>
      </c>
      <c r="B502" s="189" t="s">
        <v>1063</v>
      </c>
      <c r="C502" s="189" t="s">
        <v>591</v>
      </c>
      <c r="D502" s="189"/>
      <c r="E502" s="189"/>
      <c r="F502" s="189" t="s">
        <v>591</v>
      </c>
      <c r="G502" s="1018"/>
      <c r="H502" s="190">
        <v>269200</v>
      </c>
      <c r="I502" s="190"/>
      <c r="J502" s="190"/>
      <c r="K502" s="190">
        <f t="shared" si="12"/>
        <v>269200</v>
      </c>
      <c r="L502" s="620"/>
    </row>
    <row r="503" spans="1:12" s="191" customFormat="1">
      <c r="A503" s="189">
        <v>492</v>
      </c>
      <c r="B503" s="189" t="s">
        <v>1063</v>
      </c>
      <c r="C503" s="189" t="s">
        <v>591</v>
      </c>
      <c r="D503" s="189"/>
      <c r="E503" s="189"/>
      <c r="F503" s="189" t="s">
        <v>591</v>
      </c>
      <c r="G503" s="1018"/>
      <c r="H503" s="190">
        <v>318400</v>
      </c>
      <c r="I503" s="190"/>
      <c r="J503" s="190"/>
      <c r="K503" s="190">
        <f t="shared" si="12"/>
        <v>318400</v>
      </c>
      <c r="L503" s="620"/>
    </row>
    <row r="504" spans="1:12" s="191" customFormat="1">
      <c r="A504" s="189">
        <v>493</v>
      </c>
      <c r="B504" s="189" t="s">
        <v>1063</v>
      </c>
      <c r="C504" s="189" t="s">
        <v>591</v>
      </c>
      <c r="D504" s="189"/>
      <c r="E504" s="189"/>
      <c r="F504" s="189" t="s">
        <v>591</v>
      </c>
      <c r="G504" s="1018"/>
      <c r="H504" s="190">
        <v>348800</v>
      </c>
      <c r="I504" s="190"/>
      <c r="J504" s="190"/>
      <c r="K504" s="190">
        <f t="shared" si="12"/>
        <v>348800</v>
      </c>
      <c r="L504" s="620"/>
    </row>
    <row r="505" spans="1:12" s="191" customFormat="1">
      <c r="A505" s="189">
        <v>494</v>
      </c>
      <c r="B505" s="189" t="s">
        <v>1063</v>
      </c>
      <c r="C505" s="189" t="s">
        <v>591</v>
      </c>
      <c r="D505" s="189"/>
      <c r="E505" s="189"/>
      <c r="F505" s="189" t="s">
        <v>591</v>
      </c>
      <c r="G505" s="1018"/>
      <c r="H505" s="190">
        <v>348800</v>
      </c>
      <c r="I505" s="190"/>
      <c r="J505" s="190"/>
      <c r="K505" s="190">
        <f t="shared" si="12"/>
        <v>348800</v>
      </c>
      <c r="L505" s="620"/>
    </row>
    <row r="506" spans="1:12" s="191" customFormat="1">
      <c r="A506" s="189">
        <v>495</v>
      </c>
      <c r="B506" s="189" t="s">
        <v>1063</v>
      </c>
      <c r="C506" s="189" t="s">
        <v>591</v>
      </c>
      <c r="D506" s="189"/>
      <c r="E506" s="189"/>
      <c r="F506" s="189" t="s">
        <v>591</v>
      </c>
      <c r="G506" s="1018"/>
      <c r="H506" s="190">
        <v>367900</v>
      </c>
      <c r="I506" s="190"/>
      <c r="J506" s="190"/>
      <c r="K506" s="190">
        <f t="shared" si="12"/>
        <v>367900</v>
      </c>
      <c r="L506" s="620"/>
    </row>
    <row r="507" spans="1:12" s="191" customFormat="1">
      <c r="A507" s="189">
        <v>496</v>
      </c>
      <c r="B507" s="189" t="s">
        <v>1063</v>
      </c>
      <c r="C507" s="189" t="s">
        <v>591</v>
      </c>
      <c r="D507" s="189"/>
      <c r="E507" s="189"/>
      <c r="F507" s="189" t="s">
        <v>591</v>
      </c>
      <c r="G507" s="1018"/>
      <c r="H507" s="190">
        <v>458800</v>
      </c>
      <c r="I507" s="190"/>
      <c r="J507" s="190"/>
      <c r="K507" s="190">
        <f t="shared" si="12"/>
        <v>458800</v>
      </c>
      <c r="L507" s="620"/>
    </row>
    <row r="508" spans="1:12" s="191" customFormat="1">
      <c r="A508" s="189">
        <v>497</v>
      </c>
      <c r="B508" s="189" t="s">
        <v>1063</v>
      </c>
      <c r="C508" s="189" t="s">
        <v>591</v>
      </c>
      <c r="D508" s="189"/>
      <c r="E508" s="189"/>
      <c r="F508" s="189" t="s">
        <v>591</v>
      </c>
      <c r="G508" s="1018"/>
      <c r="H508" s="190">
        <v>532600</v>
      </c>
      <c r="I508" s="190"/>
      <c r="J508" s="190"/>
      <c r="K508" s="190">
        <f t="shared" si="12"/>
        <v>532600</v>
      </c>
      <c r="L508" s="620"/>
    </row>
    <row r="509" spans="1:12" s="191" customFormat="1">
      <c r="A509" s="189">
        <v>498</v>
      </c>
      <c r="B509" s="189" t="s">
        <v>1064</v>
      </c>
      <c r="C509" s="189" t="s">
        <v>591</v>
      </c>
      <c r="D509" s="189"/>
      <c r="E509" s="189"/>
      <c r="F509" s="189" t="s">
        <v>591</v>
      </c>
      <c r="G509" s="1018"/>
      <c r="H509" s="190">
        <v>220680</v>
      </c>
      <c r="I509" s="190"/>
      <c r="J509" s="190"/>
      <c r="K509" s="190">
        <f t="shared" si="12"/>
        <v>220680</v>
      </c>
      <c r="L509" s="620"/>
    </row>
    <row r="510" spans="1:12" s="191" customFormat="1">
      <c r="A510" s="189">
        <v>499</v>
      </c>
      <c r="B510" s="189" t="s">
        <v>1064</v>
      </c>
      <c r="C510" s="189" t="s">
        <v>591</v>
      </c>
      <c r="D510" s="189"/>
      <c r="E510" s="189"/>
      <c r="F510" s="189" t="s">
        <v>591</v>
      </c>
      <c r="G510" s="1018"/>
      <c r="H510" s="190">
        <v>332500</v>
      </c>
      <c r="I510" s="190"/>
      <c r="J510" s="190"/>
      <c r="K510" s="190">
        <f t="shared" si="12"/>
        <v>332500</v>
      </c>
      <c r="L510" s="620"/>
    </row>
    <row r="511" spans="1:12" s="191" customFormat="1">
      <c r="A511" s="189">
        <v>500</v>
      </c>
      <c r="B511" s="189" t="s">
        <v>1064</v>
      </c>
      <c r="C511" s="189" t="s">
        <v>591</v>
      </c>
      <c r="D511" s="189"/>
      <c r="E511" s="189"/>
      <c r="F511" s="189" t="s">
        <v>591</v>
      </c>
      <c r="G511" s="1018"/>
      <c r="H511" s="190">
        <v>347636</v>
      </c>
      <c r="I511" s="190"/>
      <c r="J511" s="190"/>
      <c r="K511" s="190">
        <f t="shared" si="12"/>
        <v>347636</v>
      </c>
      <c r="L511" s="620"/>
    </row>
    <row r="512" spans="1:12" s="191" customFormat="1">
      <c r="A512" s="189">
        <v>501</v>
      </c>
      <c r="B512" s="189" t="s">
        <v>1064</v>
      </c>
      <c r="C512" s="189" t="s">
        <v>591</v>
      </c>
      <c r="D512" s="189"/>
      <c r="E512" s="189"/>
      <c r="F512" s="189" t="s">
        <v>591</v>
      </c>
      <c r="G512" s="1018"/>
      <c r="H512" s="190">
        <v>421121</v>
      </c>
      <c r="I512" s="190"/>
      <c r="J512" s="190"/>
      <c r="K512" s="190">
        <f t="shared" si="12"/>
        <v>421121</v>
      </c>
      <c r="L512" s="620"/>
    </row>
    <row r="513" spans="1:12" s="191" customFormat="1">
      <c r="A513" s="189">
        <v>502</v>
      </c>
      <c r="B513" s="189" t="s">
        <v>1065</v>
      </c>
      <c r="C513" s="189" t="s">
        <v>591</v>
      </c>
      <c r="D513" s="189"/>
      <c r="E513" s="189"/>
      <c r="F513" s="189" t="s">
        <v>591</v>
      </c>
      <c r="G513" s="1018"/>
      <c r="H513" s="190">
        <v>222000</v>
      </c>
      <c r="I513" s="190"/>
      <c r="J513" s="190"/>
      <c r="K513" s="190">
        <f t="shared" si="12"/>
        <v>222000</v>
      </c>
      <c r="L513" s="620"/>
    </row>
    <row r="514" spans="1:12" s="191" customFormat="1">
      <c r="A514" s="189">
        <v>503</v>
      </c>
      <c r="B514" s="189" t="s">
        <v>1065</v>
      </c>
      <c r="C514" s="189" t="s">
        <v>591</v>
      </c>
      <c r="D514" s="189"/>
      <c r="E514" s="189"/>
      <c r="F514" s="189" t="s">
        <v>591</v>
      </c>
      <c r="G514" s="1018"/>
      <c r="H514" s="190">
        <v>238000</v>
      </c>
      <c r="I514" s="190"/>
      <c r="J514" s="190"/>
      <c r="K514" s="190">
        <f t="shared" si="12"/>
        <v>238000</v>
      </c>
      <c r="L514" s="620"/>
    </row>
    <row r="515" spans="1:12" s="191" customFormat="1">
      <c r="A515" s="189">
        <v>504</v>
      </c>
      <c r="B515" s="189" t="s">
        <v>1065</v>
      </c>
      <c r="C515" s="189" t="s">
        <v>591</v>
      </c>
      <c r="D515" s="189"/>
      <c r="E515" s="189"/>
      <c r="F515" s="189" t="s">
        <v>591</v>
      </c>
      <c r="G515" s="1018"/>
      <c r="H515" s="190">
        <v>238800</v>
      </c>
      <c r="I515" s="190"/>
      <c r="J515" s="190"/>
      <c r="K515" s="190">
        <f t="shared" si="12"/>
        <v>238800</v>
      </c>
      <c r="L515" s="620"/>
    </row>
    <row r="516" spans="1:12" s="191" customFormat="1">
      <c r="A516" s="189">
        <v>505</v>
      </c>
      <c r="B516" s="189" t="s">
        <v>1066</v>
      </c>
      <c r="C516" s="189" t="s">
        <v>591</v>
      </c>
      <c r="D516" s="189"/>
      <c r="E516" s="189"/>
      <c r="F516" s="189" t="s">
        <v>591</v>
      </c>
      <c r="G516" s="1018"/>
      <c r="H516" s="190">
        <v>500000</v>
      </c>
      <c r="I516" s="190"/>
      <c r="J516" s="190"/>
      <c r="K516" s="190">
        <f t="shared" si="12"/>
        <v>500000</v>
      </c>
      <c r="L516" s="620"/>
    </row>
    <row r="517" spans="1:12" s="191" customFormat="1">
      <c r="A517" s="189">
        <v>506</v>
      </c>
      <c r="B517" s="189" t="s">
        <v>1066</v>
      </c>
      <c r="C517" s="189" t="s">
        <v>591</v>
      </c>
      <c r="D517" s="189"/>
      <c r="E517" s="189"/>
      <c r="F517" s="189" t="s">
        <v>591</v>
      </c>
      <c r="G517" s="1018"/>
      <c r="H517" s="190">
        <v>2000000</v>
      </c>
      <c r="I517" s="190"/>
      <c r="J517" s="190"/>
      <c r="K517" s="190">
        <f t="shared" si="12"/>
        <v>2000000</v>
      </c>
      <c r="L517" s="620"/>
    </row>
    <row r="518" spans="1:12" s="191" customFormat="1">
      <c r="A518" s="189">
        <v>507</v>
      </c>
      <c r="B518" s="189" t="s">
        <v>1066</v>
      </c>
      <c r="C518" s="189" t="s">
        <v>591</v>
      </c>
      <c r="D518" s="189"/>
      <c r="E518" s="189"/>
      <c r="F518" s="189" t="s">
        <v>591</v>
      </c>
      <c r="G518" s="1018"/>
      <c r="H518" s="190">
        <v>74173</v>
      </c>
      <c r="I518" s="190"/>
      <c r="J518" s="190"/>
      <c r="K518" s="190">
        <f t="shared" si="12"/>
        <v>74173</v>
      </c>
      <c r="L518" s="620"/>
    </row>
    <row r="519" spans="1:12" s="191" customFormat="1">
      <c r="A519" s="189">
        <v>508</v>
      </c>
      <c r="B519" s="189" t="s">
        <v>1067</v>
      </c>
      <c r="C519" s="189" t="s">
        <v>591</v>
      </c>
      <c r="D519" s="189"/>
      <c r="E519" s="189"/>
      <c r="F519" s="189" t="s">
        <v>591</v>
      </c>
      <c r="G519" s="1018"/>
      <c r="H519" s="190">
        <v>24864</v>
      </c>
      <c r="I519" s="190"/>
      <c r="J519" s="190"/>
      <c r="K519" s="190">
        <f t="shared" si="12"/>
        <v>24864</v>
      </c>
      <c r="L519" s="620"/>
    </row>
    <row r="520" spans="1:12" s="191" customFormat="1">
      <c r="A520" s="189">
        <v>509</v>
      </c>
      <c r="B520" s="189" t="s">
        <v>1068</v>
      </c>
      <c r="C520" s="189" t="s">
        <v>591</v>
      </c>
      <c r="D520" s="189"/>
      <c r="E520" s="189"/>
      <c r="F520" s="189" t="s">
        <v>591</v>
      </c>
      <c r="G520" s="1018"/>
      <c r="H520" s="190">
        <v>6216</v>
      </c>
      <c r="I520" s="190"/>
      <c r="J520" s="190"/>
      <c r="K520" s="190">
        <f t="shared" si="12"/>
        <v>6216</v>
      </c>
      <c r="L520" s="620"/>
    </row>
    <row r="521" spans="1:12" s="191" customFormat="1">
      <c r="A521" s="189">
        <v>510</v>
      </c>
      <c r="B521" s="189" t="s">
        <v>1068</v>
      </c>
      <c r="C521" s="189" t="s">
        <v>591</v>
      </c>
      <c r="D521" s="189"/>
      <c r="E521" s="189"/>
      <c r="F521" s="189" t="s">
        <v>591</v>
      </c>
      <c r="G521" s="1018"/>
      <c r="H521" s="190">
        <v>12432</v>
      </c>
      <c r="I521" s="190"/>
      <c r="J521" s="190"/>
      <c r="K521" s="190">
        <f t="shared" si="12"/>
        <v>12432</v>
      </c>
      <c r="L521" s="620"/>
    </row>
    <row r="522" spans="1:12" s="191" customFormat="1">
      <c r="A522" s="189">
        <v>511</v>
      </c>
      <c r="B522" s="189" t="s">
        <v>1068</v>
      </c>
      <c r="C522" s="189" t="s">
        <v>591</v>
      </c>
      <c r="D522" s="189"/>
      <c r="E522" s="189"/>
      <c r="F522" s="189" t="s">
        <v>591</v>
      </c>
      <c r="G522" s="1018"/>
      <c r="H522" s="190">
        <v>13200</v>
      </c>
      <c r="I522" s="190"/>
      <c r="J522" s="190"/>
      <c r="K522" s="190">
        <f t="shared" si="12"/>
        <v>13200</v>
      </c>
      <c r="L522" s="620"/>
    </row>
    <row r="523" spans="1:12" s="191" customFormat="1">
      <c r="A523" s="189">
        <v>512</v>
      </c>
      <c r="B523" s="189" t="s">
        <v>1068</v>
      </c>
      <c r="C523" s="189" t="s">
        <v>591</v>
      </c>
      <c r="D523" s="189"/>
      <c r="E523" s="189"/>
      <c r="F523" s="189" t="s">
        <v>591</v>
      </c>
      <c r="G523" s="1018"/>
      <c r="H523" s="190">
        <v>37032</v>
      </c>
      <c r="I523" s="190"/>
      <c r="J523" s="190"/>
      <c r="K523" s="190">
        <f t="shared" si="12"/>
        <v>37032</v>
      </c>
      <c r="L523" s="620"/>
    </row>
    <row r="524" spans="1:12" s="191" customFormat="1">
      <c r="A524" s="189">
        <v>513</v>
      </c>
      <c r="B524" s="189" t="s">
        <v>1068</v>
      </c>
      <c r="C524" s="189" t="s">
        <v>591</v>
      </c>
      <c r="D524" s="189"/>
      <c r="E524" s="189"/>
      <c r="F524" s="189" t="s">
        <v>591</v>
      </c>
      <c r="G524" s="1018"/>
      <c r="H524" s="190">
        <v>37296</v>
      </c>
      <c r="I524" s="190"/>
      <c r="J524" s="190"/>
      <c r="K524" s="190">
        <f t="shared" si="12"/>
        <v>37296</v>
      </c>
      <c r="L524" s="620"/>
    </row>
    <row r="525" spans="1:12" s="191" customFormat="1">
      <c r="A525" s="189">
        <v>514</v>
      </c>
      <c r="B525" s="189" t="s">
        <v>1068</v>
      </c>
      <c r="C525" s="189" t="s">
        <v>591</v>
      </c>
      <c r="D525" s="189"/>
      <c r="E525" s="189"/>
      <c r="F525" s="189" t="s">
        <v>591</v>
      </c>
      <c r="G525" s="1018"/>
      <c r="H525" s="190">
        <v>55416</v>
      </c>
      <c r="I525" s="190"/>
      <c r="J525" s="190"/>
      <c r="K525" s="190">
        <f t="shared" si="12"/>
        <v>55416</v>
      </c>
      <c r="L525" s="620"/>
    </row>
    <row r="526" spans="1:12" s="191" customFormat="1">
      <c r="A526" s="189">
        <v>515</v>
      </c>
      <c r="B526" s="189" t="s">
        <v>1068</v>
      </c>
      <c r="C526" s="189" t="s">
        <v>591</v>
      </c>
      <c r="D526" s="189"/>
      <c r="E526" s="189"/>
      <c r="F526" s="189" t="s">
        <v>591</v>
      </c>
      <c r="G526" s="1018"/>
      <c r="H526" s="190">
        <v>115269</v>
      </c>
      <c r="I526" s="190"/>
      <c r="J526" s="190"/>
      <c r="K526" s="190">
        <f t="shared" si="12"/>
        <v>115269</v>
      </c>
      <c r="L526" s="620"/>
    </row>
    <row r="527" spans="1:12" s="191" customFormat="1">
      <c r="A527" s="189">
        <v>516</v>
      </c>
      <c r="B527" s="189" t="s">
        <v>1069</v>
      </c>
      <c r="C527" s="189" t="s">
        <v>591</v>
      </c>
      <c r="D527" s="189"/>
      <c r="E527" s="189"/>
      <c r="F527" s="189" t="s">
        <v>591</v>
      </c>
      <c r="G527" s="1018"/>
      <c r="H527" s="190">
        <v>7500</v>
      </c>
      <c r="I527" s="190"/>
      <c r="J527" s="190"/>
      <c r="K527" s="190">
        <f t="shared" si="12"/>
        <v>7500</v>
      </c>
      <c r="L527" s="620"/>
    </row>
    <row r="528" spans="1:12" s="191" customFormat="1">
      <c r="A528" s="189">
        <v>517</v>
      </c>
      <c r="B528" s="189" t="s">
        <v>1069</v>
      </c>
      <c r="C528" s="189" t="s">
        <v>591</v>
      </c>
      <c r="D528" s="189"/>
      <c r="E528" s="189"/>
      <c r="F528" s="189" t="s">
        <v>591</v>
      </c>
      <c r="G528" s="1018"/>
      <c r="H528" s="190">
        <v>24000</v>
      </c>
      <c r="I528" s="190"/>
      <c r="J528" s="190"/>
      <c r="K528" s="190">
        <f t="shared" si="12"/>
        <v>24000</v>
      </c>
      <c r="L528" s="620"/>
    </row>
    <row r="529" spans="1:12" s="191" customFormat="1">
      <c r="A529" s="189">
        <v>518</v>
      </c>
      <c r="B529" s="189" t="s">
        <v>1069</v>
      </c>
      <c r="C529" s="189" t="s">
        <v>591</v>
      </c>
      <c r="D529" s="189"/>
      <c r="E529" s="189"/>
      <c r="F529" s="189" t="s">
        <v>591</v>
      </c>
      <c r="G529" s="1018"/>
      <c r="H529" s="190">
        <v>31900</v>
      </c>
      <c r="I529" s="190"/>
      <c r="J529" s="190"/>
      <c r="K529" s="190">
        <f t="shared" si="12"/>
        <v>31900</v>
      </c>
      <c r="L529" s="620"/>
    </row>
    <row r="530" spans="1:12" s="191" customFormat="1">
      <c r="A530" s="189">
        <v>519</v>
      </c>
      <c r="B530" s="189" t="s">
        <v>1069</v>
      </c>
      <c r="C530" s="189" t="s">
        <v>591</v>
      </c>
      <c r="D530" s="189"/>
      <c r="E530" s="189"/>
      <c r="F530" s="189" t="s">
        <v>591</v>
      </c>
      <c r="G530" s="189" t="s">
        <v>1070</v>
      </c>
      <c r="H530" s="190">
        <v>1499900</v>
      </c>
      <c r="I530" s="190"/>
      <c r="J530" s="190"/>
      <c r="K530" s="190">
        <f t="shared" si="12"/>
        <v>1499900</v>
      </c>
      <c r="L530" s="620"/>
    </row>
    <row r="531" spans="1:12" s="191" customFormat="1">
      <c r="A531" s="189">
        <v>520</v>
      </c>
      <c r="B531" s="189" t="s">
        <v>1071</v>
      </c>
      <c r="C531" s="189" t="s">
        <v>591</v>
      </c>
      <c r="D531" s="189"/>
      <c r="E531" s="189"/>
      <c r="F531" s="189" t="s">
        <v>591</v>
      </c>
      <c r="G531" s="1018"/>
      <c r="H531" s="190">
        <v>26650</v>
      </c>
      <c r="I531" s="190"/>
      <c r="J531" s="190"/>
      <c r="K531" s="190">
        <f t="shared" si="12"/>
        <v>26650</v>
      </c>
      <c r="L531" s="620"/>
    </row>
    <row r="532" spans="1:12" s="191" customFormat="1">
      <c r="A532" s="189">
        <v>521</v>
      </c>
      <c r="B532" s="189" t="s">
        <v>1072</v>
      </c>
      <c r="C532" s="189" t="s">
        <v>591</v>
      </c>
      <c r="D532" s="189">
        <v>2211001</v>
      </c>
      <c r="E532" s="189">
        <v>50706</v>
      </c>
      <c r="F532" s="189" t="s">
        <v>591</v>
      </c>
      <c r="G532" s="189" t="s">
        <v>984</v>
      </c>
      <c r="H532" s="190">
        <v>32800</v>
      </c>
      <c r="I532" s="190"/>
      <c r="J532" s="190"/>
      <c r="K532" s="190">
        <f t="shared" si="12"/>
        <v>32800</v>
      </c>
      <c r="L532" s="620"/>
    </row>
    <row r="533" spans="1:12" s="191" customFormat="1">
      <c r="A533" s="189">
        <v>522</v>
      </c>
      <c r="B533" s="189" t="s">
        <v>1072</v>
      </c>
      <c r="C533" s="189" t="s">
        <v>591</v>
      </c>
      <c r="D533" s="189">
        <v>2211001</v>
      </c>
      <c r="E533" s="189">
        <v>50704</v>
      </c>
      <c r="F533" s="189" t="s">
        <v>591</v>
      </c>
      <c r="G533" s="189" t="s">
        <v>984</v>
      </c>
      <c r="H533" s="190">
        <v>38190</v>
      </c>
      <c r="I533" s="190"/>
      <c r="J533" s="190"/>
      <c r="K533" s="190">
        <f t="shared" si="12"/>
        <v>38190</v>
      </c>
      <c r="L533" s="620"/>
    </row>
    <row r="534" spans="1:12" s="191" customFormat="1">
      <c r="A534" s="189">
        <v>523</v>
      </c>
      <c r="B534" s="189" t="s">
        <v>1072</v>
      </c>
      <c r="C534" s="189" t="s">
        <v>591</v>
      </c>
      <c r="D534" s="189">
        <v>2211001</v>
      </c>
      <c r="E534" s="189">
        <v>50707</v>
      </c>
      <c r="F534" s="189" t="s">
        <v>591</v>
      </c>
      <c r="G534" s="189" t="s">
        <v>984</v>
      </c>
      <c r="H534" s="190">
        <v>42120</v>
      </c>
      <c r="I534" s="190"/>
      <c r="J534" s="190"/>
      <c r="K534" s="190">
        <f t="shared" si="12"/>
        <v>42120</v>
      </c>
      <c r="L534" s="620"/>
    </row>
    <row r="535" spans="1:12" s="191" customFormat="1">
      <c r="A535" s="189">
        <v>524</v>
      </c>
      <c r="B535" s="189" t="s">
        <v>1072</v>
      </c>
      <c r="C535" s="189" t="s">
        <v>591</v>
      </c>
      <c r="D535" s="189">
        <v>2211002</v>
      </c>
      <c r="E535" s="189">
        <v>50679</v>
      </c>
      <c r="F535" s="189" t="s">
        <v>591</v>
      </c>
      <c r="G535" s="189" t="s">
        <v>993</v>
      </c>
      <c r="H535" s="190">
        <v>47520</v>
      </c>
      <c r="I535" s="190"/>
      <c r="J535" s="190"/>
      <c r="K535" s="190">
        <f t="shared" si="12"/>
        <v>47520</v>
      </c>
      <c r="L535" s="620"/>
    </row>
    <row r="536" spans="1:12" s="191" customFormat="1">
      <c r="A536" s="189">
        <v>525</v>
      </c>
      <c r="B536" s="189" t="s">
        <v>1072</v>
      </c>
      <c r="C536" s="189" t="s">
        <v>591</v>
      </c>
      <c r="D536" s="189">
        <v>2211001</v>
      </c>
      <c r="E536" s="189">
        <v>50680</v>
      </c>
      <c r="F536" s="189" t="s">
        <v>591</v>
      </c>
      <c r="G536" s="189" t="s">
        <v>984</v>
      </c>
      <c r="H536" s="190">
        <v>49092</v>
      </c>
      <c r="I536" s="190"/>
      <c r="J536" s="190"/>
      <c r="K536" s="190">
        <f t="shared" si="12"/>
        <v>49092</v>
      </c>
      <c r="L536" s="620"/>
    </row>
    <row r="537" spans="1:12" s="191" customFormat="1">
      <c r="A537" s="189">
        <v>526</v>
      </c>
      <c r="B537" s="189" t="s">
        <v>1072</v>
      </c>
      <c r="C537" s="189" t="s">
        <v>591</v>
      </c>
      <c r="D537" s="189">
        <v>2211001</v>
      </c>
      <c r="E537" s="189">
        <v>50705</v>
      </c>
      <c r="F537" s="189" t="s">
        <v>591</v>
      </c>
      <c r="G537" s="189" t="s">
        <v>984</v>
      </c>
      <c r="H537" s="190">
        <v>49650</v>
      </c>
      <c r="I537" s="190"/>
      <c r="J537" s="190"/>
      <c r="K537" s="190">
        <f t="shared" si="12"/>
        <v>49650</v>
      </c>
      <c r="L537" s="620"/>
    </row>
    <row r="538" spans="1:12" s="191" customFormat="1">
      <c r="A538" s="189">
        <v>527</v>
      </c>
      <c r="B538" s="189" t="s">
        <v>1072</v>
      </c>
      <c r="C538" s="189" t="s">
        <v>591</v>
      </c>
      <c r="D538" s="189">
        <v>2211002</v>
      </c>
      <c r="E538" s="189">
        <v>50673</v>
      </c>
      <c r="F538" s="189" t="s">
        <v>591</v>
      </c>
      <c r="G538" s="189" t="s">
        <v>993</v>
      </c>
      <c r="H538" s="190">
        <v>50850</v>
      </c>
      <c r="I538" s="190"/>
      <c r="J538" s="190"/>
      <c r="K538" s="190">
        <f t="shared" si="12"/>
        <v>50850</v>
      </c>
      <c r="L538" s="620"/>
    </row>
    <row r="539" spans="1:12" s="191" customFormat="1">
      <c r="A539" s="189">
        <v>528</v>
      </c>
      <c r="B539" s="189" t="s">
        <v>1072</v>
      </c>
      <c r="C539" s="189" t="s">
        <v>591</v>
      </c>
      <c r="D539" s="189">
        <v>2211001</v>
      </c>
      <c r="E539" s="189"/>
      <c r="F539" s="189" t="s">
        <v>591</v>
      </c>
      <c r="G539" s="189" t="s">
        <v>984</v>
      </c>
      <c r="H539" s="190">
        <v>53055</v>
      </c>
      <c r="I539" s="190"/>
      <c r="J539" s="190"/>
      <c r="K539" s="190">
        <f t="shared" si="12"/>
        <v>53055</v>
      </c>
      <c r="L539" s="620"/>
    </row>
    <row r="540" spans="1:12" s="191" customFormat="1">
      <c r="A540" s="189">
        <v>529</v>
      </c>
      <c r="B540" s="189" t="s">
        <v>1072</v>
      </c>
      <c r="C540" s="189" t="s">
        <v>591</v>
      </c>
      <c r="D540" s="189">
        <v>2211002</v>
      </c>
      <c r="E540" s="189">
        <v>50672</v>
      </c>
      <c r="F540" s="189" t="s">
        <v>591</v>
      </c>
      <c r="G540" s="189" t="s">
        <v>993</v>
      </c>
      <c r="H540" s="190">
        <v>56010</v>
      </c>
      <c r="I540" s="190"/>
      <c r="J540" s="190"/>
      <c r="K540" s="190">
        <f t="shared" si="12"/>
        <v>56010</v>
      </c>
      <c r="L540" s="620"/>
    </row>
    <row r="541" spans="1:12" s="191" customFormat="1">
      <c r="A541" s="189">
        <v>530</v>
      </c>
      <c r="B541" s="189" t="s">
        <v>1072</v>
      </c>
      <c r="C541" s="189" t="s">
        <v>591</v>
      </c>
      <c r="D541" s="189">
        <v>2211001</v>
      </c>
      <c r="E541" s="189">
        <v>50609</v>
      </c>
      <c r="F541" s="189" t="s">
        <v>591</v>
      </c>
      <c r="G541" s="189" t="s">
        <v>984</v>
      </c>
      <c r="H541" s="190">
        <v>57960</v>
      </c>
      <c r="I541" s="190"/>
      <c r="J541" s="190"/>
      <c r="K541" s="190">
        <f t="shared" si="12"/>
        <v>57960</v>
      </c>
      <c r="L541" s="620"/>
    </row>
    <row r="542" spans="1:12" s="191" customFormat="1">
      <c r="A542" s="189">
        <v>531</v>
      </c>
      <c r="B542" s="189" t="s">
        <v>1072</v>
      </c>
      <c r="C542" s="189" t="s">
        <v>591</v>
      </c>
      <c r="D542" s="189">
        <v>2211002</v>
      </c>
      <c r="E542" s="189">
        <v>50670</v>
      </c>
      <c r="F542" s="189" t="s">
        <v>591</v>
      </c>
      <c r="G542" s="189" t="s">
        <v>993</v>
      </c>
      <c r="H542" s="190">
        <v>60440</v>
      </c>
      <c r="I542" s="190"/>
      <c r="J542" s="190"/>
      <c r="K542" s="190">
        <f t="shared" si="12"/>
        <v>60440</v>
      </c>
      <c r="L542" s="620"/>
    </row>
    <row r="543" spans="1:12" s="191" customFormat="1">
      <c r="A543" s="189">
        <v>532</v>
      </c>
      <c r="B543" s="189" t="s">
        <v>1072</v>
      </c>
      <c r="C543" s="189" t="s">
        <v>591</v>
      </c>
      <c r="D543" s="189">
        <v>2211001</v>
      </c>
      <c r="E543" s="189">
        <v>50682</v>
      </c>
      <c r="F543" s="189" t="s">
        <v>591</v>
      </c>
      <c r="G543" s="189" t="s">
        <v>984</v>
      </c>
      <c r="H543" s="190">
        <v>67200</v>
      </c>
      <c r="I543" s="190"/>
      <c r="J543" s="190"/>
      <c r="K543" s="190">
        <f t="shared" si="12"/>
        <v>67200</v>
      </c>
      <c r="L543" s="620"/>
    </row>
    <row r="544" spans="1:12" s="191" customFormat="1">
      <c r="A544" s="189">
        <v>533</v>
      </c>
      <c r="B544" s="189" t="s">
        <v>1072</v>
      </c>
      <c r="C544" s="189" t="s">
        <v>591</v>
      </c>
      <c r="D544" s="189">
        <v>2211001</v>
      </c>
      <c r="E544" s="189">
        <v>50605</v>
      </c>
      <c r="F544" s="189" t="s">
        <v>591</v>
      </c>
      <c r="G544" s="189" t="s">
        <v>984</v>
      </c>
      <c r="H544" s="190">
        <v>67800</v>
      </c>
      <c r="I544" s="190"/>
      <c r="J544" s="190"/>
      <c r="K544" s="190">
        <f t="shared" si="12"/>
        <v>67800</v>
      </c>
      <c r="L544" s="620"/>
    </row>
    <row r="545" spans="1:12" s="191" customFormat="1">
      <c r="A545" s="189">
        <v>534</v>
      </c>
      <c r="B545" s="189" t="s">
        <v>1072</v>
      </c>
      <c r="C545" s="189" t="s">
        <v>591</v>
      </c>
      <c r="D545" s="189">
        <v>2211001</v>
      </c>
      <c r="E545" s="189">
        <v>50746</v>
      </c>
      <c r="F545" s="189" t="s">
        <v>591</v>
      </c>
      <c r="G545" s="189" t="s">
        <v>984</v>
      </c>
      <c r="H545" s="190">
        <v>68070</v>
      </c>
      <c r="I545" s="190"/>
      <c r="J545" s="190"/>
      <c r="K545" s="190">
        <f t="shared" si="12"/>
        <v>68070</v>
      </c>
      <c r="L545" s="620"/>
    </row>
    <row r="546" spans="1:12" s="191" customFormat="1">
      <c r="A546" s="189">
        <v>535</v>
      </c>
      <c r="B546" s="189" t="s">
        <v>1072</v>
      </c>
      <c r="C546" s="189" t="s">
        <v>591</v>
      </c>
      <c r="D546" s="189">
        <v>2211002</v>
      </c>
      <c r="E546" s="189">
        <v>50667</v>
      </c>
      <c r="F546" s="189" t="s">
        <v>591</v>
      </c>
      <c r="G546" s="189" t="s">
        <v>993</v>
      </c>
      <c r="H546" s="190">
        <v>77910</v>
      </c>
      <c r="I546" s="190"/>
      <c r="J546" s="190"/>
      <c r="K546" s="190">
        <f t="shared" si="12"/>
        <v>77910</v>
      </c>
      <c r="L546" s="620"/>
    </row>
    <row r="547" spans="1:12" s="191" customFormat="1">
      <c r="A547" s="189">
        <v>536</v>
      </c>
      <c r="B547" s="189" t="s">
        <v>1072</v>
      </c>
      <c r="C547" s="189" t="s">
        <v>591</v>
      </c>
      <c r="D547" s="189">
        <v>2211001</v>
      </c>
      <c r="E547" s="189">
        <v>50750</v>
      </c>
      <c r="F547" s="189" t="s">
        <v>591</v>
      </c>
      <c r="G547" s="189" t="s">
        <v>984</v>
      </c>
      <c r="H547" s="190">
        <v>108192</v>
      </c>
      <c r="I547" s="190"/>
      <c r="J547" s="190"/>
      <c r="K547" s="190">
        <f t="shared" si="12"/>
        <v>108192</v>
      </c>
      <c r="L547" s="620"/>
    </row>
    <row r="548" spans="1:12" s="191" customFormat="1">
      <c r="A548" s="189">
        <v>537</v>
      </c>
      <c r="B548" s="189" t="s">
        <v>1072</v>
      </c>
      <c r="C548" s="189" t="s">
        <v>591</v>
      </c>
      <c r="D548" s="189">
        <v>2211001</v>
      </c>
      <c r="E548" s="189">
        <v>50749</v>
      </c>
      <c r="F548" s="189" t="s">
        <v>591</v>
      </c>
      <c r="G548" s="189" t="s">
        <v>984</v>
      </c>
      <c r="H548" s="190">
        <v>114372</v>
      </c>
      <c r="I548" s="190"/>
      <c r="J548" s="190"/>
      <c r="K548" s="190">
        <f t="shared" si="12"/>
        <v>114372</v>
      </c>
      <c r="L548" s="620"/>
    </row>
    <row r="549" spans="1:12" s="191" customFormat="1">
      <c r="A549" s="189">
        <v>538</v>
      </c>
      <c r="B549" s="189" t="s">
        <v>1072</v>
      </c>
      <c r="C549" s="189" t="s">
        <v>591</v>
      </c>
      <c r="D549" s="189">
        <v>2211001</v>
      </c>
      <c r="E549" s="189">
        <v>50702</v>
      </c>
      <c r="F549" s="189" t="s">
        <v>591</v>
      </c>
      <c r="G549" s="189" t="s">
        <v>984</v>
      </c>
      <c r="H549" s="190">
        <v>124228</v>
      </c>
      <c r="I549" s="190"/>
      <c r="J549" s="190"/>
      <c r="K549" s="190">
        <f t="shared" si="12"/>
        <v>124228</v>
      </c>
      <c r="L549" s="620"/>
    </row>
    <row r="550" spans="1:12" s="191" customFormat="1">
      <c r="A550" s="189">
        <v>539</v>
      </c>
      <c r="B550" s="189" t="s">
        <v>1072</v>
      </c>
      <c r="C550" s="189" t="s">
        <v>591</v>
      </c>
      <c r="D550" s="189">
        <v>2211001</v>
      </c>
      <c r="E550" s="189">
        <v>50681</v>
      </c>
      <c r="F550" s="189" t="s">
        <v>591</v>
      </c>
      <c r="G550" s="189" t="s">
        <v>984</v>
      </c>
      <c r="H550" s="190">
        <v>149400</v>
      </c>
      <c r="I550" s="190"/>
      <c r="J550" s="190"/>
      <c r="K550" s="190">
        <f t="shared" si="12"/>
        <v>149400</v>
      </c>
      <c r="L550" s="620"/>
    </row>
    <row r="551" spans="1:12" s="191" customFormat="1">
      <c r="A551" s="189">
        <v>540</v>
      </c>
      <c r="B551" s="189" t="s">
        <v>1072</v>
      </c>
      <c r="C551" s="189" t="s">
        <v>591</v>
      </c>
      <c r="D551" s="189">
        <v>2211001</v>
      </c>
      <c r="E551" s="189">
        <v>50748</v>
      </c>
      <c r="F551" s="189" t="s">
        <v>591</v>
      </c>
      <c r="G551" s="189" t="s">
        <v>984</v>
      </c>
      <c r="H551" s="190">
        <v>150324</v>
      </c>
      <c r="I551" s="190"/>
      <c r="J551" s="190"/>
      <c r="K551" s="190">
        <f t="shared" si="12"/>
        <v>150324</v>
      </c>
      <c r="L551" s="620"/>
    </row>
    <row r="552" spans="1:12" s="191" customFormat="1">
      <c r="A552" s="189">
        <v>541</v>
      </c>
      <c r="B552" s="189" t="s">
        <v>1072</v>
      </c>
      <c r="C552" s="189" t="s">
        <v>591</v>
      </c>
      <c r="D552" s="189">
        <v>2211001</v>
      </c>
      <c r="E552" s="189">
        <v>50747</v>
      </c>
      <c r="F552" s="189" t="s">
        <v>591</v>
      </c>
      <c r="G552" s="189" t="s">
        <v>984</v>
      </c>
      <c r="H552" s="190">
        <v>156396</v>
      </c>
      <c r="I552" s="190"/>
      <c r="J552" s="190"/>
      <c r="K552" s="190">
        <f t="shared" si="12"/>
        <v>156396</v>
      </c>
      <c r="L552" s="620"/>
    </row>
    <row r="553" spans="1:12" s="191" customFormat="1">
      <c r="A553" s="189">
        <v>542</v>
      </c>
      <c r="B553" s="189" t="s">
        <v>1072</v>
      </c>
      <c r="C553" s="189" t="s">
        <v>591</v>
      </c>
      <c r="D553" s="189">
        <v>2211001</v>
      </c>
      <c r="E553" s="189">
        <v>50744</v>
      </c>
      <c r="F553" s="189" t="s">
        <v>591</v>
      </c>
      <c r="G553" s="189" t="s">
        <v>984</v>
      </c>
      <c r="H553" s="190">
        <v>186756</v>
      </c>
      <c r="I553" s="190"/>
      <c r="J553" s="190"/>
      <c r="K553" s="190">
        <f t="shared" si="12"/>
        <v>186756</v>
      </c>
      <c r="L553" s="620"/>
    </row>
    <row r="554" spans="1:12" s="191" customFormat="1">
      <c r="A554" s="189">
        <v>543</v>
      </c>
      <c r="B554" s="189" t="s">
        <v>1072</v>
      </c>
      <c r="C554" s="189" t="s">
        <v>591</v>
      </c>
      <c r="D554" s="189">
        <v>2211002</v>
      </c>
      <c r="E554" s="189">
        <v>50604</v>
      </c>
      <c r="F554" s="189" t="s">
        <v>591</v>
      </c>
      <c r="G554" s="189" t="s">
        <v>984</v>
      </c>
      <c r="H554" s="190">
        <v>212880</v>
      </c>
      <c r="I554" s="190"/>
      <c r="J554" s="190"/>
      <c r="K554" s="190">
        <f t="shared" si="12"/>
        <v>212880</v>
      </c>
      <c r="L554" s="620"/>
    </row>
    <row r="555" spans="1:12" s="191" customFormat="1">
      <c r="A555" s="189">
        <v>544</v>
      </c>
      <c r="B555" s="189" t="s">
        <v>1072</v>
      </c>
      <c r="C555" s="189" t="s">
        <v>591</v>
      </c>
      <c r="D555" s="189">
        <v>2211001</v>
      </c>
      <c r="E555" s="189">
        <v>50669</v>
      </c>
      <c r="F555" s="189" t="s">
        <v>591</v>
      </c>
      <c r="G555" s="189" t="s">
        <v>993</v>
      </c>
      <c r="H555" s="190">
        <v>223830</v>
      </c>
      <c r="I555" s="190"/>
      <c r="J555" s="190"/>
      <c r="K555" s="190">
        <f t="shared" si="12"/>
        <v>223830</v>
      </c>
      <c r="L555" s="620"/>
    </row>
    <row r="556" spans="1:12" s="191" customFormat="1">
      <c r="A556" s="189">
        <v>545</v>
      </c>
      <c r="B556" s="189" t="s">
        <v>1072</v>
      </c>
      <c r="C556" s="189" t="s">
        <v>591</v>
      </c>
      <c r="D556" s="189">
        <v>2211001</v>
      </c>
      <c r="E556" s="189">
        <v>50745</v>
      </c>
      <c r="F556" s="189" t="s">
        <v>591</v>
      </c>
      <c r="G556" s="189" t="s">
        <v>984</v>
      </c>
      <c r="H556" s="190">
        <v>236172</v>
      </c>
      <c r="I556" s="190"/>
      <c r="J556" s="190"/>
      <c r="K556" s="190">
        <f t="shared" si="12"/>
        <v>236172</v>
      </c>
      <c r="L556" s="620"/>
    </row>
    <row r="557" spans="1:12" s="191" customFormat="1">
      <c r="A557" s="189">
        <v>546</v>
      </c>
      <c r="B557" s="189" t="s">
        <v>1072</v>
      </c>
      <c r="C557" s="189" t="s">
        <v>591</v>
      </c>
      <c r="D557" s="189">
        <v>2211001</v>
      </c>
      <c r="E557" s="189">
        <v>50603</v>
      </c>
      <c r="F557" s="189" t="s">
        <v>591</v>
      </c>
      <c r="G557" s="189" t="s">
        <v>984</v>
      </c>
      <c r="H557" s="190">
        <v>290190</v>
      </c>
      <c r="I557" s="190"/>
      <c r="J557" s="190"/>
      <c r="K557" s="190">
        <f t="shared" si="12"/>
        <v>290190</v>
      </c>
      <c r="L557" s="620"/>
    </row>
    <row r="558" spans="1:12" s="191" customFormat="1">
      <c r="A558" s="189">
        <v>547</v>
      </c>
      <c r="B558" s="189" t="s">
        <v>1072</v>
      </c>
      <c r="C558" s="189" t="s">
        <v>591</v>
      </c>
      <c r="D558" s="189">
        <v>2211001</v>
      </c>
      <c r="E558" s="189">
        <v>50605</v>
      </c>
      <c r="F558" s="189" t="s">
        <v>591</v>
      </c>
      <c r="G558" s="189" t="s">
        <v>984</v>
      </c>
      <c r="H558" s="190">
        <v>339984</v>
      </c>
      <c r="I558" s="190"/>
      <c r="J558" s="190"/>
      <c r="K558" s="190">
        <f t="shared" si="12"/>
        <v>339984</v>
      </c>
      <c r="L558" s="620"/>
    </row>
    <row r="559" spans="1:12" s="191" customFormat="1">
      <c r="A559" s="189">
        <v>548</v>
      </c>
      <c r="B559" s="189" t="s">
        <v>1072</v>
      </c>
      <c r="C559" s="189" t="s">
        <v>591</v>
      </c>
      <c r="D559" s="189">
        <v>2211001</v>
      </c>
      <c r="E559" s="189">
        <v>50602</v>
      </c>
      <c r="F559" s="189" t="s">
        <v>591</v>
      </c>
      <c r="G559" s="189" t="s">
        <v>984</v>
      </c>
      <c r="H559" s="190">
        <v>609420</v>
      </c>
      <c r="I559" s="190"/>
      <c r="J559" s="190"/>
      <c r="K559" s="190">
        <f t="shared" si="12"/>
        <v>609420</v>
      </c>
      <c r="L559" s="620"/>
    </row>
    <row r="560" spans="1:12" s="191" customFormat="1">
      <c r="A560" s="189">
        <v>549</v>
      </c>
      <c r="B560" s="189" t="s">
        <v>1072</v>
      </c>
      <c r="C560" s="189" t="s">
        <v>591</v>
      </c>
      <c r="D560" s="189">
        <v>2211001</v>
      </c>
      <c r="E560" s="189">
        <v>50608</v>
      </c>
      <c r="F560" s="189" t="s">
        <v>591</v>
      </c>
      <c r="G560" s="189" t="s">
        <v>984</v>
      </c>
      <c r="H560" s="190">
        <v>616200</v>
      </c>
      <c r="I560" s="190"/>
      <c r="J560" s="190"/>
      <c r="K560" s="190">
        <f t="shared" si="12"/>
        <v>616200</v>
      </c>
      <c r="L560" s="620"/>
    </row>
    <row r="561" spans="1:12" s="191" customFormat="1">
      <c r="A561" s="189">
        <v>550</v>
      </c>
      <c r="B561" s="189" t="s">
        <v>1072</v>
      </c>
      <c r="C561" s="189" t="s">
        <v>591</v>
      </c>
      <c r="D561" s="189">
        <v>2211001</v>
      </c>
      <c r="E561" s="189">
        <v>50688</v>
      </c>
      <c r="F561" s="189" t="s">
        <v>591</v>
      </c>
      <c r="G561" s="189" t="s">
        <v>984</v>
      </c>
      <c r="H561" s="190">
        <v>1525960</v>
      </c>
      <c r="I561" s="190"/>
      <c r="J561" s="190"/>
      <c r="K561" s="190">
        <f t="shared" si="12"/>
        <v>1525960</v>
      </c>
      <c r="L561" s="620"/>
    </row>
    <row r="562" spans="1:12" s="191" customFormat="1">
      <c r="A562" s="189">
        <v>551</v>
      </c>
      <c r="B562" s="189" t="s">
        <v>1072</v>
      </c>
      <c r="C562" s="189" t="s">
        <v>591</v>
      </c>
      <c r="D562" s="189">
        <v>2211001</v>
      </c>
      <c r="E562" s="189"/>
      <c r="F562" s="189" t="s">
        <v>591</v>
      </c>
      <c r="G562" s="189" t="s">
        <v>984</v>
      </c>
      <c r="H562" s="190">
        <v>206400</v>
      </c>
      <c r="I562" s="190"/>
      <c r="J562" s="190"/>
      <c r="K562" s="190">
        <f t="shared" si="12"/>
        <v>206400</v>
      </c>
      <c r="L562" s="620"/>
    </row>
    <row r="563" spans="1:12" s="191" customFormat="1">
      <c r="A563" s="189">
        <v>552</v>
      </c>
      <c r="B563" s="189" t="s">
        <v>1072</v>
      </c>
      <c r="C563" s="189" t="s">
        <v>591</v>
      </c>
      <c r="D563" s="189">
        <v>2211001</v>
      </c>
      <c r="E563" s="189"/>
      <c r="F563" s="189" t="s">
        <v>591</v>
      </c>
      <c r="G563" s="189" t="s">
        <v>984</v>
      </c>
      <c r="H563" s="190">
        <v>257800</v>
      </c>
      <c r="I563" s="190"/>
      <c r="J563" s="190"/>
      <c r="K563" s="190">
        <f t="shared" si="12"/>
        <v>257800</v>
      </c>
      <c r="L563" s="620"/>
    </row>
    <row r="564" spans="1:12" s="191" customFormat="1">
      <c r="A564" s="189">
        <v>553</v>
      </c>
      <c r="B564" s="189" t="s">
        <v>1072</v>
      </c>
      <c r="C564" s="189" t="s">
        <v>591</v>
      </c>
      <c r="D564" s="189">
        <v>2211001</v>
      </c>
      <c r="E564" s="189"/>
      <c r="F564" s="189" t="s">
        <v>591</v>
      </c>
      <c r="G564" s="189" t="s">
        <v>984</v>
      </c>
      <c r="H564" s="190">
        <v>415900</v>
      </c>
      <c r="I564" s="190"/>
      <c r="J564" s="190"/>
      <c r="K564" s="190">
        <f t="shared" ref="K564:K627" si="13">H564-I564+J564</f>
        <v>415900</v>
      </c>
      <c r="L564" s="620"/>
    </row>
    <row r="565" spans="1:12" s="191" customFormat="1">
      <c r="A565" s="189">
        <v>554</v>
      </c>
      <c r="B565" s="189" t="s">
        <v>1072</v>
      </c>
      <c r="C565" s="189" t="s">
        <v>591</v>
      </c>
      <c r="D565" s="189">
        <v>2211001</v>
      </c>
      <c r="E565" s="189"/>
      <c r="F565" s="189" t="s">
        <v>591</v>
      </c>
      <c r="G565" s="189" t="s">
        <v>984</v>
      </c>
      <c r="H565" s="190">
        <v>608000</v>
      </c>
      <c r="I565" s="190"/>
      <c r="J565" s="190"/>
      <c r="K565" s="190">
        <f t="shared" si="13"/>
        <v>608000</v>
      </c>
      <c r="L565" s="620"/>
    </row>
    <row r="566" spans="1:12" s="191" customFormat="1">
      <c r="A566" s="189">
        <v>555</v>
      </c>
      <c r="B566" s="189" t="s">
        <v>1072</v>
      </c>
      <c r="C566" s="189" t="s">
        <v>591</v>
      </c>
      <c r="D566" s="189">
        <v>2211001</v>
      </c>
      <c r="E566" s="189"/>
      <c r="F566" s="189" t="s">
        <v>591</v>
      </c>
      <c r="G566" s="189" t="s">
        <v>984</v>
      </c>
      <c r="H566" s="190">
        <v>600</v>
      </c>
      <c r="I566" s="190"/>
      <c r="J566" s="190"/>
      <c r="K566" s="190">
        <f t="shared" si="13"/>
        <v>600</v>
      </c>
      <c r="L566" s="620"/>
    </row>
    <row r="567" spans="1:12" s="191" customFormat="1">
      <c r="A567" s="189">
        <v>556</v>
      </c>
      <c r="B567" s="189" t="s">
        <v>1072</v>
      </c>
      <c r="C567" s="189" t="s">
        <v>591</v>
      </c>
      <c r="D567" s="189">
        <v>2211001</v>
      </c>
      <c r="E567" s="189"/>
      <c r="F567" s="189" t="s">
        <v>591</v>
      </c>
      <c r="G567" s="189" t="s">
        <v>984</v>
      </c>
      <c r="H567" s="190">
        <v>23770</v>
      </c>
      <c r="I567" s="190"/>
      <c r="J567" s="190"/>
      <c r="K567" s="190">
        <f t="shared" si="13"/>
        <v>23770</v>
      </c>
      <c r="L567" s="620"/>
    </row>
    <row r="568" spans="1:12" s="191" customFormat="1">
      <c r="A568" s="189">
        <v>557</v>
      </c>
      <c r="B568" s="189" t="s">
        <v>1072</v>
      </c>
      <c r="C568" s="189" t="s">
        <v>591</v>
      </c>
      <c r="D568" s="189">
        <v>2211001</v>
      </c>
      <c r="E568" s="189"/>
      <c r="F568" s="189" t="s">
        <v>591</v>
      </c>
      <c r="G568" s="189" t="s">
        <v>984</v>
      </c>
      <c r="H568" s="190">
        <v>212400</v>
      </c>
      <c r="I568" s="190"/>
      <c r="J568" s="190"/>
      <c r="K568" s="190">
        <f t="shared" si="13"/>
        <v>212400</v>
      </c>
      <c r="L568" s="620"/>
    </row>
    <row r="569" spans="1:12" s="191" customFormat="1">
      <c r="A569" s="189">
        <v>558</v>
      </c>
      <c r="B569" s="189" t="s">
        <v>1072</v>
      </c>
      <c r="C569" s="189" t="s">
        <v>591</v>
      </c>
      <c r="D569" s="189">
        <v>2211001</v>
      </c>
      <c r="E569" s="189"/>
      <c r="F569" s="189" t="s">
        <v>591</v>
      </c>
      <c r="G569" s="189" t="s">
        <v>984</v>
      </c>
      <c r="H569" s="190"/>
      <c r="I569" s="190"/>
      <c r="J569" s="190">
        <v>232560</v>
      </c>
      <c r="K569" s="190">
        <v>232560</v>
      </c>
      <c r="L569" s="620"/>
    </row>
    <row r="570" spans="1:12" s="191" customFormat="1">
      <c r="A570" s="189">
        <v>559</v>
      </c>
      <c r="B570" s="189" t="s">
        <v>1072</v>
      </c>
      <c r="C570" s="189" t="s">
        <v>591</v>
      </c>
      <c r="D570" s="189">
        <v>2211001</v>
      </c>
      <c r="E570" s="189"/>
      <c r="F570" s="189" t="s">
        <v>591</v>
      </c>
      <c r="G570" s="189" t="s">
        <v>984</v>
      </c>
      <c r="H570" s="190"/>
      <c r="I570" s="190"/>
      <c r="J570" s="190">
        <v>280400</v>
      </c>
      <c r="K570" s="190">
        <v>280400</v>
      </c>
      <c r="L570" s="620"/>
    </row>
    <row r="571" spans="1:12" s="191" customFormat="1">
      <c r="A571" s="189">
        <v>560</v>
      </c>
      <c r="B571" s="189" t="s">
        <v>1072</v>
      </c>
      <c r="C571" s="189" t="s">
        <v>591</v>
      </c>
      <c r="D571" s="189">
        <v>2211001</v>
      </c>
      <c r="E571" s="189"/>
      <c r="F571" s="189" t="s">
        <v>591</v>
      </c>
      <c r="G571" s="189" t="s">
        <v>984</v>
      </c>
      <c r="H571" s="190"/>
      <c r="I571" s="190"/>
      <c r="J571" s="190">
        <v>321100</v>
      </c>
      <c r="K571" s="190">
        <v>321100</v>
      </c>
      <c r="L571" s="620"/>
    </row>
    <row r="572" spans="1:12" s="191" customFormat="1">
      <c r="A572" s="189">
        <v>561</v>
      </c>
      <c r="B572" s="189" t="s">
        <v>1072</v>
      </c>
      <c r="C572" s="189" t="s">
        <v>591</v>
      </c>
      <c r="D572" s="189">
        <v>2211001</v>
      </c>
      <c r="E572" s="189"/>
      <c r="F572" s="189" t="s">
        <v>591</v>
      </c>
      <c r="G572" s="189" t="s">
        <v>984</v>
      </c>
      <c r="H572" s="190"/>
      <c r="I572" s="190"/>
      <c r="J572" s="190">
        <v>386600</v>
      </c>
      <c r="K572" s="190">
        <v>386600</v>
      </c>
      <c r="L572" s="620"/>
    </row>
    <row r="573" spans="1:12" s="191" customFormat="1">
      <c r="A573" s="189">
        <v>562</v>
      </c>
      <c r="B573" s="189" t="s">
        <v>1072</v>
      </c>
      <c r="C573" s="189" t="s">
        <v>591</v>
      </c>
      <c r="D573" s="189">
        <v>2211001</v>
      </c>
      <c r="E573" s="189"/>
      <c r="F573" s="189" t="s">
        <v>591</v>
      </c>
      <c r="G573" s="189" t="s">
        <v>984</v>
      </c>
      <c r="H573" s="190"/>
      <c r="I573" s="190"/>
      <c r="J573" s="190">
        <v>386600</v>
      </c>
      <c r="K573" s="190">
        <v>386600</v>
      </c>
      <c r="L573" s="620"/>
    </row>
    <row r="574" spans="1:12" s="191" customFormat="1">
      <c r="A574" s="189">
        <v>563</v>
      </c>
      <c r="B574" s="189" t="s">
        <v>1072</v>
      </c>
      <c r="C574" s="189" t="s">
        <v>591</v>
      </c>
      <c r="D574" s="189">
        <v>2211001</v>
      </c>
      <c r="E574" s="189"/>
      <c r="F574" s="189" t="s">
        <v>591</v>
      </c>
      <c r="G574" s="189" t="s">
        <v>984</v>
      </c>
      <c r="H574" s="190"/>
      <c r="I574" s="190"/>
      <c r="J574" s="190">
        <v>399100</v>
      </c>
      <c r="K574" s="190">
        <v>399100</v>
      </c>
      <c r="L574" s="620"/>
    </row>
    <row r="575" spans="1:12" s="191" customFormat="1">
      <c r="A575" s="189">
        <v>564</v>
      </c>
      <c r="B575" s="189" t="s">
        <v>1072</v>
      </c>
      <c r="C575" s="189" t="s">
        <v>591</v>
      </c>
      <c r="D575" s="189">
        <v>2211001</v>
      </c>
      <c r="E575" s="189"/>
      <c r="F575" s="189" t="s">
        <v>591</v>
      </c>
      <c r="G575" s="189" t="s">
        <v>984</v>
      </c>
      <c r="H575" s="190"/>
      <c r="I575" s="190"/>
      <c r="J575" s="190">
        <v>401900</v>
      </c>
      <c r="K575" s="190">
        <v>401900</v>
      </c>
      <c r="L575" s="620"/>
    </row>
    <row r="576" spans="1:12" s="191" customFormat="1">
      <c r="A576" s="189">
        <v>565</v>
      </c>
      <c r="B576" s="189" t="s">
        <v>1072</v>
      </c>
      <c r="C576" s="189" t="s">
        <v>591</v>
      </c>
      <c r="D576" s="189">
        <v>2211001</v>
      </c>
      <c r="E576" s="189"/>
      <c r="F576" s="189" t="s">
        <v>591</v>
      </c>
      <c r="G576" s="189" t="s">
        <v>984</v>
      </c>
      <c r="H576" s="190">
        <v>489000</v>
      </c>
      <c r="I576" s="190"/>
      <c r="J576" s="190"/>
      <c r="K576" s="190">
        <f t="shared" si="13"/>
        <v>489000</v>
      </c>
      <c r="L576" s="620"/>
    </row>
    <row r="577" spans="1:12" s="191" customFormat="1">
      <c r="A577" s="189">
        <v>566</v>
      </c>
      <c r="B577" s="189" t="s">
        <v>1072</v>
      </c>
      <c r="C577" s="189" t="s">
        <v>591</v>
      </c>
      <c r="D577" s="189">
        <v>2211001</v>
      </c>
      <c r="E577" s="189"/>
      <c r="F577" s="189" t="s">
        <v>591</v>
      </c>
      <c r="G577" s="189" t="s">
        <v>984</v>
      </c>
      <c r="H577" s="190">
        <v>504000</v>
      </c>
      <c r="I577" s="190"/>
      <c r="J577" s="190"/>
      <c r="K577" s="190">
        <f t="shared" si="13"/>
        <v>504000</v>
      </c>
      <c r="L577" s="620"/>
    </row>
    <row r="578" spans="1:12" s="191" customFormat="1">
      <c r="A578" s="189">
        <v>567</v>
      </c>
      <c r="B578" s="189" t="s">
        <v>1072</v>
      </c>
      <c r="C578" s="189" t="s">
        <v>591</v>
      </c>
      <c r="D578" s="189">
        <v>2211001</v>
      </c>
      <c r="E578" s="189"/>
      <c r="F578" s="189" t="s">
        <v>591</v>
      </c>
      <c r="G578" s="189" t="s">
        <v>984</v>
      </c>
      <c r="H578" s="190">
        <v>541050</v>
      </c>
      <c r="I578" s="190"/>
      <c r="J578" s="190"/>
      <c r="K578" s="190">
        <f t="shared" si="13"/>
        <v>541050</v>
      </c>
      <c r="L578" s="620"/>
    </row>
    <row r="579" spans="1:12" s="191" customFormat="1">
      <c r="A579" s="189">
        <v>568</v>
      </c>
      <c r="B579" s="189" t="s">
        <v>1072</v>
      </c>
      <c r="C579" s="189" t="s">
        <v>591</v>
      </c>
      <c r="D579" s="189">
        <v>2211001</v>
      </c>
      <c r="E579" s="189"/>
      <c r="F579" s="189" t="s">
        <v>591</v>
      </c>
      <c r="G579" s="189" t="s">
        <v>984</v>
      </c>
      <c r="H579" s="190">
        <v>1443500</v>
      </c>
      <c r="I579" s="190"/>
      <c r="J579" s="190"/>
      <c r="K579" s="190">
        <f t="shared" si="13"/>
        <v>1443500</v>
      </c>
      <c r="L579" s="620"/>
    </row>
    <row r="580" spans="1:12" s="191" customFormat="1">
      <c r="A580" s="189">
        <v>569</v>
      </c>
      <c r="B580" s="189" t="s">
        <v>1072</v>
      </c>
      <c r="C580" s="189" t="s">
        <v>591</v>
      </c>
      <c r="D580" s="189">
        <v>2211001</v>
      </c>
      <c r="E580" s="189"/>
      <c r="F580" s="189" t="s">
        <v>591</v>
      </c>
      <c r="G580" s="189" t="s">
        <v>984</v>
      </c>
      <c r="H580" s="190">
        <v>1999150</v>
      </c>
      <c r="I580" s="190"/>
      <c r="J580" s="190"/>
      <c r="K580" s="190">
        <f t="shared" si="13"/>
        <v>1999150</v>
      </c>
      <c r="L580" s="620"/>
    </row>
    <row r="581" spans="1:12" s="191" customFormat="1">
      <c r="A581" s="189">
        <v>570</v>
      </c>
      <c r="B581" s="189" t="s">
        <v>1073</v>
      </c>
      <c r="C581" s="189" t="s">
        <v>591</v>
      </c>
      <c r="D581" s="189">
        <v>2211001</v>
      </c>
      <c r="E581" s="189"/>
      <c r="F581" s="189" t="s">
        <v>591</v>
      </c>
      <c r="G581" s="189" t="s">
        <v>984</v>
      </c>
      <c r="H581" s="190">
        <v>119000</v>
      </c>
      <c r="I581" s="190"/>
      <c r="J581" s="190"/>
      <c r="K581" s="190">
        <f t="shared" si="13"/>
        <v>119000</v>
      </c>
      <c r="L581" s="620"/>
    </row>
    <row r="582" spans="1:12" s="191" customFormat="1">
      <c r="A582" s="189">
        <v>571</v>
      </c>
      <c r="B582" s="189" t="s">
        <v>1073</v>
      </c>
      <c r="C582" s="189" t="s">
        <v>591</v>
      </c>
      <c r="D582" s="189">
        <v>2211001</v>
      </c>
      <c r="E582" s="189"/>
      <c r="F582" s="189" t="s">
        <v>591</v>
      </c>
      <c r="G582" s="189" t="s">
        <v>984</v>
      </c>
      <c r="H582" s="190">
        <v>175900</v>
      </c>
      <c r="I582" s="190"/>
      <c r="J582" s="190"/>
      <c r="K582" s="190">
        <f t="shared" si="13"/>
        <v>175900</v>
      </c>
      <c r="L582" s="620"/>
    </row>
    <row r="583" spans="1:12" s="191" customFormat="1">
      <c r="A583" s="189">
        <v>572</v>
      </c>
      <c r="B583" s="189" t="s">
        <v>1073</v>
      </c>
      <c r="C583" s="189" t="s">
        <v>591</v>
      </c>
      <c r="D583" s="189">
        <v>2211001</v>
      </c>
      <c r="E583" s="189"/>
      <c r="F583" s="189" t="s">
        <v>591</v>
      </c>
      <c r="G583" s="189" t="s">
        <v>984</v>
      </c>
      <c r="H583" s="190">
        <v>177320</v>
      </c>
      <c r="I583" s="190"/>
      <c r="J583" s="190"/>
      <c r="K583" s="190">
        <f t="shared" si="13"/>
        <v>177320</v>
      </c>
      <c r="L583" s="620"/>
    </row>
    <row r="584" spans="1:12" s="191" customFormat="1">
      <c r="A584" s="189">
        <v>573</v>
      </c>
      <c r="B584" s="189" t="s">
        <v>1073</v>
      </c>
      <c r="C584" s="189" t="s">
        <v>591</v>
      </c>
      <c r="D584" s="189">
        <v>2211001</v>
      </c>
      <c r="E584" s="189"/>
      <c r="F584" s="189" t="s">
        <v>591</v>
      </c>
      <c r="G584" s="189" t="s">
        <v>984</v>
      </c>
      <c r="H584" s="190">
        <v>275400</v>
      </c>
      <c r="I584" s="190"/>
      <c r="J584" s="190"/>
      <c r="K584" s="190">
        <f t="shared" si="13"/>
        <v>275400</v>
      </c>
      <c r="L584" s="620"/>
    </row>
    <row r="585" spans="1:12" s="191" customFormat="1">
      <c r="A585" s="189">
        <v>574</v>
      </c>
      <c r="B585" s="189" t="s">
        <v>1073</v>
      </c>
      <c r="C585" s="189" t="s">
        <v>591</v>
      </c>
      <c r="D585" s="189">
        <v>2211001</v>
      </c>
      <c r="E585" s="189"/>
      <c r="F585" s="189" t="s">
        <v>591</v>
      </c>
      <c r="G585" s="189" t="s">
        <v>984</v>
      </c>
      <c r="H585" s="190">
        <v>301500</v>
      </c>
      <c r="I585" s="190"/>
      <c r="J585" s="190"/>
      <c r="K585" s="190">
        <f t="shared" si="13"/>
        <v>301500</v>
      </c>
      <c r="L585" s="620"/>
    </row>
    <row r="586" spans="1:12" s="191" customFormat="1">
      <c r="A586" s="189">
        <v>575</v>
      </c>
      <c r="B586" s="189" t="s">
        <v>1073</v>
      </c>
      <c r="C586" s="189" t="s">
        <v>591</v>
      </c>
      <c r="D586" s="189">
        <v>2211001</v>
      </c>
      <c r="E586" s="189"/>
      <c r="F586" s="189" t="s">
        <v>591</v>
      </c>
      <c r="G586" s="189" t="s">
        <v>984</v>
      </c>
      <c r="H586" s="190">
        <v>395500</v>
      </c>
      <c r="I586" s="190"/>
      <c r="J586" s="190"/>
      <c r="K586" s="190">
        <f t="shared" si="13"/>
        <v>395500</v>
      </c>
      <c r="L586" s="620"/>
    </row>
    <row r="587" spans="1:12" s="191" customFormat="1">
      <c r="A587" s="189">
        <v>576</v>
      </c>
      <c r="B587" s="189" t="s">
        <v>1073</v>
      </c>
      <c r="C587" s="189" t="s">
        <v>591</v>
      </c>
      <c r="D587" s="189">
        <v>2211001</v>
      </c>
      <c r="E587" s="189"/>
      <c r="F587" s="189" t="s">
        <v>591</v>
      </c>
      <c r="G587" s="189" t="s">
        <v>984</v>
      </c>
      <c r="H587" s="190">
        <v>434000</v>
      </c>
      <c r="I587" s="190"/>
      <c r="J587" s="190"/>
      <c r="K587" s="190">
        <f t="shared" si="13"/>
        <v>434000</v>
      </c>
      <c r="L587" s="620"/>
    </row>
    <row r="588" spans="1:12" s="191" customFormat="1">
      <c r="A588" s="189">
        <v>577</v>
      </c>
      <c r="B588" s="189" t="s">
        <v>1073</v>
      </c>
      <c r="C588" s="189" t="s">
        <v>591</v>
      </c>
      <c r="D588" s="189">
        <v>2211001</v>
      </c>
      <c r="E588" s="189"/>
      <c r="F588" s="189" t="s">
        <v>591</v>
      </c>
      <c r="G588" s="189" t="s">
        <v>984</v>
      </c>
      <c r="H588" s="190">
        <v>445250</v>
      </c>
      <c r="I588" s="190"/>
      <c r="J588" s="190"/>
      <c r="K588" s="190">
        <f t="shared" si="13"/>
        <v>445250</v>
      </c>
      <c r="L588" s="620"/>
    </row>
    <row r="589" spans="1:12" s="191" customFormat="1">
      <c r="A589" s="189">
        <v>578</v>
      </c>
      <c r="B589" s="189" t="s">
        <v>1073</v>
      </c>
      <c r="C589" s="189" t="s">
        <v>591</v>
      </c>
      <c r="D589" s="189">
        <v>2211001</v>
      </c>
      <c r="E589" s="189"/>
      <c r="F589" s="189" t="s">
        <v>591</v>
      </c>
      <c r="G589" s="189" t="s">
        <v>984</v>
      </c>
      <c r="H589" s="190">
        <v>468000</v>
      </c>
      <c r="I589" s="190"/>
      <c r="J589" s="190"/>
      <c r="K589" s="190">
        <f t="shared" si="13"/>
        <v>468000</v>
      </c>
      <c r="L589" s="620"/>
    </row>
    <row r="590" spans="1:12" s="191" customFormat="1">
      <c r="A590" s="189">
        <v>579</v>
      </c>
      <c r="B590" s="189" t="s">
        <v>1073</v>
      </c>
      <c r="C590" s="189" t="s">
        <v>591</v>
      </c>
      <c r="D590" s="189">
        <v>2211001</v>
      </c>
      <c r="E590" s="189"/>
      <c r="F590" s="189" t="s">
        <v>591</v>
      </c>
      <c r="G590" s="189" t="s">
        <v>984</v>
      </c>
      <c r="H590" s="190">
        <v>630000</v>
      </c>
      <c r="I590" s="190"/>
      <c r="J590" s="190"/>
      <c r="K590" s="190">
        <f t="shared" si="13"/>
        <v>630000</v>
      </c>
      <c r="L590" s="620"/>
    </row>
    <row r="591" spans="1:12" s="191" customFormat="1">
      <c r="A591" s="189">
        <v>580</v>
      </c>
      <c r="B591" s="189" t="s">
        <v>1073</v>
      </c>
      <c r="C591" s="189" t="s">
        <v>591</v>
      </c>
      <c r="D591" s="189">
        <v>2211001</v>
      </c>
      <c r="E591" s="189"/>
      <c r="F591" s="189" t="s">
        <v>591</v>
      </c>
      <c r="G591" s="189" t="s">
        <v>984</v>
      </c>
      <c r="H591" s="190">
        <v>800000</v>
      </c>
      <c r="I591" s="190"/>
      <c r="J591" s="190"/>
      <c r="K591" s="190">
        <f t="shared" si="13"/>
        <v>800000</v>
      </c>
      <c r="L591" s="620"/>
    </row>
    <row r="592" spans="1:12" s="191" customFormat="1">
      <c r="A592" s="189">
        <v>581</v>
      </c>
      <c r="B592" s="189" t="s">
        <v>1074</v>
      </c>
      <c r="C592" s="189" t="s">
        <v>591</v>
      </c>
      <c r="D592" s="189">
        <v>2211001</v>
      </c>
      <c r="E592" s="189"/>
      <c r="F592" s="189" t="s">
        <v>591</v>
      </c>
      <c r="G592" s="189" t="s">
        <v>984</v>
      </c>
      <c r="H592" s="190">
        <v>1199902</v>
      </c>
      <c r="I592" s="190"/>
      <c r="J592" s="190"/>
      <c r="K592" s="190">
        <f t="shared" si="13"/>
        <v>1199902</v>
      </c>
      <c r="L592" s="620"/>
    </row>
    <row r="593" spans="1:12" s="191" customFormat="1">
      <c r="A593" s="189">
        <v>582</v>
      </c>
      <c r="B593" s="189" t="s">
        <v>1074</v>
      </c>
      <c r="C593" s="189" t="s">
        <v>591</v>
      </c>
      <c r="D593" s="189">
        <v>2211001</v>
      </c>
      <c r="E593" s="189"/>
      <c r="F593" s="189" t="s">
        <v>591</v>
      </c>
      <c r="G593" s="189" t="s">
        <v>984</v>
      </c>
      <c r="H593" s="190">
        <v>1829921</v>
      </c>
      <c r="I593" s="190"/>
      <c r="J593" s="190"/>
      <c r="K593" s="190">
        <f t="shared" si="13"/>
        <v>1829921</v>
      </c>
      <c r="L593" s="620"/>
    </row>
    <row r="594" spans="1:12" s="191" customFormat="1">
      <c r="A594" s="189">
        <v>583</v>
      </c>
      <c r="B594" s="189" t="s">
        <v>1075</v>
      </c>
      <c r="C594" s="189" t="s">
        <v>591</v>
      </c>
      <c r="D594" s="189"/>
      <c r="E594" s="189">
        <v>50992</v>
      </c>
      <c r="F594" s="189" t="s">
        <v>591</v>
      </c>
      <c r="G594" s="189" t="s">
        <v>1076</v>
      </c>
      <c r="H594" s="190">
        <v>120000</v>
      </c>
      <c r="I594" s="190"/>
      <c r="J594" s="190"/>
      <c r="K594" s="190">
        <f t="shared" si="13"/>
        <v>120000</v>
      </c>
      <c r="L594" s="620"/>
    </row>
    <row r="595" spans="1:12" s="191" customFormat="1">
      <c r="A595" s="189">
        <v>584</v>
      </c>
      <c r="B595" s="189" t="s">
        <v>1075</v>
      </c>
      <c r="C595" s="189" t="s">
        <v>591</v>
      </c>
      <c r="D595" s="189"/>
      <c r="E595" s="189"/>
      <c r="F595" s="189" t="s">
        <v>591</v>
      </c>
      <c r="G595" s="1018"/>
      <c r="H595" s="190">
        <v>56825</v>
      </c>
      <c r="I595" s="190"/>
      <c r="J595" s="190"/>
      <c r="K595" s="190">
        <f t="shared" si="13"/>
        <v>56825</v>
      </c>
      <c r="L595" s="620"/>
    </row>
    <row r="596" spans="1:12" s="191" customFormat="1">
      <c r="A596" s="189">
        <v>585</v>
      </c>
      <c r="B596" s="189" t="s">
        <v>1077</v>
      </c>
      <c r="C596" s="189" t="s">
        <v>591</v>
      </c>
      <c r="D596" s="189">
        <v>2211002</v>
      </c>
      <c r="E596" s="189"/>
      <c r="F596" s="189" t="s">
        <v>591</v>
      </c>
      <c r="G596" s="189" t="s">
        <v>1078</v>
      </c>
      <c r="H596" s="190">
        <v>881800</v>
      </c>
      <c r="I596" s="190"/>
      <c r="J596" s="190"/>
      <c r="K596" s="190">
        <f t="shared" si="13"/>
        <v>881800</v>
      </c>
      <c r="L596" s="620"/>
    </row>
    <row r="597" spans="1:12" s="191" customFormat="1">
      <c r="A597" s="189">
        <v>586</v>
      </c>
      <c r="B597" s="189" t="s">
        <v>1077</v>
      </c>
      <c r="C597" s="189" t="s">
        <v>591</v>
      </c>
      <c r="D597" s="189">
        <v>2211002</v>
      </c>
      <c r="E597" s="189"/>
      <c r="F597" s="189" t="s">
        <v>591</v>
      </c>
      <c r="G597" s="189" t="s">
        <v>1079</v>
      </c>
      <c r="H597" s="190">
        <v>1930000</v>
      </c>
      <c r="I597" s="190"/>
      <c r="J597" s="190"/>
      <c r="K597" s="190">
        <f t="shared" si="13"/>
        <v>1930000</v>
      </c>
      <c r="L597" s="620"/>
    </row>
    <row r="598" spans="1:12" s="191" customFormat="1">
      <c r="A598" s="189">
        <v>587</v>
      </c>
      <c r="B598" s="189" t="s">
        <v>1077</v>
      </c>
      <c r="C598" s="189" t="s">
        <v>591</v>
      </c>
      <c r="D598" s="189"/>
      <c r="E598" s="189"/>
      <c r="F598" s="189" t="s">
        <v>591</v>
      </c>
      <c r="G598" s="1018"/>
      <c r="H598" s="190">
        <v>99000</v>
      </c>
      <c r="I598" s="190"/>
      <c r="J598" s="190"/>
      <c r="K598" s="190">
        <f t="shared" si="13"/>
        <v>99000</v>
      </c>
      <c r="L598" s="620"/>
    </row>
    <row r="599" spans="1:12" s="191" customFormat="1">
      <c r="A599" s="189">
        <v>588</v>
      </c>
      <c r="B599" s="189" t="s">
        <v>1077</v>
      </c>
      <c r="C599" s="189" t="s">
        <v>591</v>
      </c>
      <c r="D599" s="189"/>
      <c r="E599" s="189"/>
      <c r="F599" s="189" t="s">
        <v>591</v>
      </c>
      <c r="G599" s="1018"/>
      <c r="H599" s="190">
        <v>104200</v>
      </c>
      <c r="I599" s="190"/>
      <c r="J599" s="190"/>
      <c r="K599" s="190">
        <f t="shared" si="13"/>
        <v>104200</v>
      </c>
      <c r="L599" s="620"/>
    </row>
    <row r="600" spans="1:12" s="191" customFormat="1">
      <c r="A600" s="189">
        <v>589</v>
      </c>
      <c r="B600" s="189" t="s">
        <v>1080</v>
      </c>
      <c r="C600" s="189" t="s">
        <v>591</v>
      </c>
      <c r="D600" s="189"/>
      <c r="E600" s="189"/>
      <c r="F600" s="189" t="s">
        <v>591</v>
      </c>
      <c r="G600" s="1018"/>
      <c r="H600" s="190">
        <v>41000</v>
      </c>
      <c r="I600" s="190"/>
      <c r="J600" s="190"/>
      <c r="K600" s="190">
        <f t="shared" si="13"/>
        <v>41000</v>
      </c>
      <c r="L600" s="620"/>
    </row>
    <row r="601" spans="1:12" s="191" customFormat="1">
      <c r="A601" s="189">
        <v>590</v>
      </c>
      <c r="B601" s="189" t="s">
        <v>1081</v>
      </c>
      <c r="C601" s="189" t="s">
        <v>591</v>
      </c>
      <c r="D601" s="189"/>
      <c r="E601" s="189"/>
      <c r="F601" s="189" t="s">
        <v>591</v>
      </c>
      <c r="G601" s="1018"/>
      <c r="H601" s="190">
        <v>436000</v>
      </c>
      <c r="I601" s="190"/>
      <c r="J601" s="190"/>
      <c r="K601" s="190">
        <f t="shared" si="13"/>
        <v>436000</v>
      </c>
      <c r="L601" s="620"/>
    </row>
    <row r="602" spans="1:12" s="191" customFormat="1">
      <c r="A602" s="189">
        <v>591</v>
      </c>
      <c r="B602" s="189" t="s">
        <v>1081</v>
      </c>
      <c r="C602" s="189" t="s">
        <v>591</v>
      </c>
      <c r="D602" s="189"/>
      <c r="E602" s="189"/>
      <c r="F602" s="189" t="s">
        <v>591</v>
      </c>
      <c r="G602" s="1018"/>
      <c r="H602" s="190">
        <v>1950000</v>
      </c>
      <c r="I602" s="190"/>
      <c r="J602" s="190"/>
      <c r="K602" s="190">
        <f t="shared" si="13"/>
        <v>1950000</v>
      </c>
      <c r="L602" s="620"/>
    </row>
    <row r="603" spans="1:12" s="191" customFormat="1">
      <c r="A603" s="189">
        <v>592</v>
      </c>
      <c r="B603" s="189" t="s">
        <v>1082</v>
      </c>
      <c r="C603" s="189" t="s">
        <v>591</v>
      </c>
      <c r="D603" s="189"/>
      <c r="E603" s="189"/>
      <c r="F603" s="189" t="s">
        <v>591</v>
      </c>
      <c r="G603" s="1018"/>
      <c r="H603" s="190">
        <v>69999.399999999994</v>
      </c>
      <c r="I603" s="190"/>
      <c r="J603" s="190"/>
      <c r="K603" s="190">
        <f t="shared" si="13"/>
        <v>69999.399999999994</v>
      </c>
      <c r="L603" s="620"/>
    </row>
    <row r="604" spans="1:12" s="191" customFormat="1">
      <c r="A604" s="189">
        <v>593</v>
      </c>
      <c r="B604" s="189" t="s">
        <v>1083</v>
      </c>
      <c r="C604" s="189" t="s">
        <v>591</v>
      </c>
      <c r="D604" s="189"/>
      <c r="E604" s="189"/>
      <c r="F604" s="189" t="s">
        <v>591</v>
      </c>
      <c r="G604" s="189" t="s">
        <v>1084</v>
      </c>
      <c r="H604" s="190">
        <v>165250</v>
      </c>
      <c r="I604" s="190"/>
      <c r="J604" s="190"/>
      <c r="K604" s="190">
        <f t="shared" si="13"/>
        <v>165250</v>
      </c>
      <c r="L604" s="620"/>
    </row>
    <row r="605" spans="1:12" s="191" customFormat="1">
      <c r="A605" s="189">
        <v>594</v>
      </c>
      <c r="B605" s="189" t="s">
        <v>1083</v>
      </c>
      <c r="C605" s="189" t="s">
        <v>591</v>
      </c>
      <c r="D605" s="189"/>
      <c r="E605" s="189"/>
      <c r="F605" s="189" t="s">
        <v>591</v>
      </c>
      <c r="G605" s="189" t="s">
        <v>1084</v>
      </c>
      <c r="H605" s="190">
        <v>347500</v>
      </c>
      <c r="I605" s="190"/>
      <c r="J605" s="190"/>
      <c r="K605" s="190">
        <f t="shared" si="13"/>
        <v>347500</v>
      </c>
      <c r="L605" s="620"/>
    </row>
    <row r="606" spans="1:12" s="191" customFormat="1">
      <c r="A606" s="189">
        <v>595</v>
      </c>
      <c r="B606" s="189" t="s">
        <v>1083</v>
      </c>
      <c r="C606" s="189" t="s">
        <v>591</v>
      </c>
      <c r="D606" s="189"/>
      <c r="E606" s="189"/>
      <c r="F606" s="189" t="s">
        <v>591</v>
      </c>
      <c r="G606" s="189" t="s">
        <v>1084</v>
      </c>
      <c r="H606" s="190">
        <v>693600</v>
      </c>
      <c r="I606" s="190"/>
      <c r="J606" s="190"/>
      <c r="K606" s="190">
        <f t="shared" si="13"/>
        <v>693600</v>
      </c>
      <c r="L606" s="620"/>
    </row>
    <row r="607" spans="1:12" s="191" customFormat="1">
      <c r="A607" s="189">
        <v>596</v>
      </c>
      <c r="B607" s="189" t="s">
        <v>1083</v>
      </c>
      <c r="C607" s="189" t="s">
        <v>591</v>
      </c>
      <c r="D607" s="189"/>
      <c r="E607" s="189"/>
      <c r="F607" s="189" t="s">
        <v>591</v>
      </c>
      <c r="G607" s="189" t="s">
        <v>1084</v>
      </c>
      <c r="H607" s="190">
        <v>385180</v>
      </c>
      <c r="I607" s="190"/>
      <c r="J607" s="190"/>
      <c r="K607" s="190">
        <f t="shared" si="13"/>
        <v>385180</v>
      </c>
      <c r="L607" s="620"/>
    </row>
    <row r="608" spans="1:12" s="191" customFormat="1">
      <c r="A608" s="189">
        <v>597</v>
      </c>
      <c r="B608" s="189" t="s">
        <v>1085</v>
      </c>
      <c r="C608" s="189" t="s">
        <v>591</v>
      </c>
      <c r="D608" s="189"/>
      <c r="E608" s="189"/>
      <c r="F608" s="189" t="s">
        <v>591</v>
      </c>
      <c r="G608" s="189" t="s">
        <v>1086</v>
      </c>
      <c r="H608" s="190">
        <v>135000</v>
      </c>
      <c r="I608" s="190"/>
      <c r="J608" s="190"/>
      <c r="K608" s="190">
        <f t="shared" si="13"/>
        <v>135000</v>
      </c>
      <c r="L608" s="620"/>
    </row>
    <row r="609" spans="1:12" s="191" customFormat="1">
      <c r="A609" s="189">
        <v>598</v>
      </c>
      <c r="B609" s="189" t="s">
        <v>1085</v>
      </c>
      <c r="C609" s="189" t="s">
        <v>591</v>
      </c>
      <c r="D609" s="189"/>
      <c r="E609" s="189"/>
      <c r="F609" s="189" t="s">
        <v>591</v>
      </c>
      <c r="G609" s="189" t="s">
        <v>1086</v>
      </c>
      <c r="H609" s="190">
        <v>260000</v>
      </c>
      <c r="I609" s="190"/>
      <c r="J609" s="190"/>
      <c r="K609" s="190">
        <f t="shared" si="13"/>
        <v>260000</v>
      </c>
      <c r="L609" s="620"/>
    </row>
    <row r="610" spans="1:12" s="191" customFormat="1">
      <c r="A610" s="189">
        <v>599</v>
      </c>
      <c r="B610" s="189" t="s">
        <v>1085</v>
      </c>
      <c r="C610" s="189" t="s">
        <v>591</v>
      </c>
      <c r="D610" s="189"/>
      <c r="E610" s="189"/>
      <c r="F610" s="189" t="s">
        <v>591</v>
      </c>
      <c r="G610" s="189" t="s">
        <v>1086</v>
      </c>
      <c r="H610" s="190">
        <v>340000</v>
      </c>
      <c r="I610" s="190"/>
      <c r="J610" s="190"/>
      <c r="K610" s="190">
        <f t="shared" si="13"/>
        <v>340000</v>
      </c>
      <c r="L610" s="620"/>
    </row>
    <row r="611" spans="1:12" s="191" customFormat="1">
      <c r="A611" s="189">
        <v>600</v>
      </c>
      <c r="B611" s="189" t="s">
        <v>1085</v>
      </c>
      <c r="C611" s="189" t="s">
        <v>591</v>
      </c>
      <c r="D611" s="189"/>
      <c r="E611" s="189"/>
      <c r="F611" s="189" t="s">
        <v>591</v>
      </c>
      <c r="G611" s="189" t="s">
        <v>1086</v>
      </c>
      <c r="H611" s="190">
        <v>527500</v>
      </c>
      <c r="I611" s="190"/>
      <c r="J611" s="190"/>
      <c r="K611" s="190">
        <f t="shared" si="13"/>
        <v>527500</v>
      </c>
      <c r="L611" s="620"/>
    </row>
    <row r="612" spans="1:12" s="191" customFormat="1">
      <c r="A612" s="189">
        <v>601</v>
      </c>
      <c r="B612" s="189" t="s">
        <v>1087</v>
      </c>
      <c r="C612" s="189" t="s">
        <v>591</v>
      </c>
      <c r="D612" s="189"/>
      <c r="E612" s="189"/>
      <c r="F612" s="189" t="s">
        <v>591</v>
      </c>
      <c r="G612" s="1018"/>
      <c r="H612" s="190">
        <v>77500</v>
      </c>
      <c r="I612" s="190"/>
      <c r="J612" s="190"/>
      <c r="K612" s="190">
        <f t="shared" si="13"/>
        <v>77500</v>
      </c>
      <c r="L612" s="620"/>
    </row>
    <row r="613" spans="1:12" s="191" customFormat="1">
      <c r="A613" s="189">
        <v>602</v>
      </c>
      <c r="B613" s="189" t="s">
        <v>1087</v>
      </c>
      <c r="C613" s="189" t="s">
        <v>591</v>
      </c>
      <c r="D613" s="189"/>
      <c r="E613" s="189"/>
      <c r="F613" s="189" t="s">
        <v>591</v>
      </c>
      <c r="G613" s="1018"/>
      <c r="H613" s="190">
        <v>94200</v>
      </c>
      <c r="I613" s="190"/>
      <c r="J613" s="190"/>
      <c r="K613" s="190">
        <f t="shared" si="13"/>
        <v>94200</v>
      </c>
      <c r="L613" s="620"/>
    </row>
    <row r="614" spans="1:12" s="191" customFormat="1">
      <c r="A614" s="189">
        <v>603</v>
      </c>
      <c r="B614" s="189" t="s">
        <v>1088</v>
      </c>
      <c r="C614" s="189" t="s">
        <v>591</v>
      </c>
      <c r="D614" s="189"/>
      <c r="E614" s="189"/>
      <c r="F614" s="189" t="s">
        <v>591</v>
      </c>
      <c r="G614" s="1018"/>
      <c r="H614" s="190">
        <v>161500</v>
      </c>
      <c r="I614" s="190"/>
      <c r="J614" s="190"/>
      <c r="K614" s="190">
        <f t="shared" si="13"/>
        <v>161500</v>
      </c>
      <c r="L614" s="620"/>
    </row>
    <row r="615" spans="1:12" s="191" customFormat="1">
      <c r="A615" s="189">
        <v>604</v>
      </c>
      <c r="B615" s="189" t="s">
        <v>1089</v>
      </c>
      <c r="C615" s="189" t="s">
        <v>591</v>
      </c>
      <c r="D615" s="189"/>
      <c r="E615" s="189"/>
      <c r="F615" s="189" t="s">
        <v>591</v>
      </c>
      <c r="G615" s="1018"/>
      <c r="H615" s="190">
        <v>32240</v>
      </c>
      <c r="I615" s="190"/>
      <c r="J615" s="190"/>
      <c r="K615" s="190">
        <f t="shared" si="13"/>
        <v>32240</v>
      </c>
      <c r="L615" s="620"/>
    </row>
    <row r="616" spans="1:12" s="191" customFormat="1">
      <c r="A616" s="189">
        <v>605</v>
      </c>
      <c r="B616" s="189" t="s">
        <v>1089</v>
      </c>
      <c r="C616" s="189" t="s">
        <v>591</v>
      </c>
      <c r="D616" s="189"/>
      <c r="E616" s="189"/>
      <c r="F616" s="189" t="s">
        <v>591</v>
      </c>
      <c r="G616" s="1018"/>
      <c r="H616" s="190">
        <v>73350</v>
      </c>
      <c r="I616" s="190"/>
      <c r="J616" s="190"/>
      <c r="K616" s="190">
        <f t="shared" si="13"/>
        <v>73350</v>
      </c>
      <c r="L616" s="620"/>
    </row>
    <row r="617" spans="1:12" s="191" customFormat="1">
      <c r="A617" s="189">
        <v>606</v>
      </c>
      <c r="B617" s="189" t="s">
        <v>1090</v>
      </c>
      <c r="C617" s="189" t="s">
        <v>591</v>
      </c>
      <c r="D617" s="189"/>
      <c r="E617" s="189"/>
      <c r="F617" s="189" t="s">
        <v>591</v>
      </c>
      <c r="G617" s="1018"/>
      <c r="H617" s="190">
        <v>190750</v>
      </c>
      <c r="I617" s="190"/>
      <c r="J617" s="190"/>
      <c r="K617" s="190">
        <f t="shared" si="13"/>
        <v>190750</v>
      </c>
      <c r="L617" s="620"/>
    </row>
    <row r="618" spans="1:12" s="191" customFormat="1">
      <c r="A618" s="189">
        <v>607</v>
      </c>
      <c r="B618" s="189" t="s">
        <v>1091</v>
      </c>
      <c r="C618" s="189" t="s">
        <v>591</v>
      </c>
      <c r="D618" s="189"/>
      <c r="E618" s="189"/>
      <c r="F618" s="189" t="s">
        <v>591</v>
      </c>
      <c r="G618" s="1018"/>
      <c r="H618" s="190">
        <v>400000</v>
      </c>
      <c r="I618" s="190"/>
      <c r="J618" s="190"/>
      <c r="K618" s="190">
        <f t="shared" si="13"/>
        <v>400000</v>
      </c>
      <c r="L618" s="620"/>
    </row>
    <row r="619" spans="1:12" s="191" customFormat="1">
      <c r="A619" s="189">
        <v>608</v>
      </c>
      <c r="B619" s="189" t="s">
        <v>1091</v>
      </c>
      <c r="C619" s="189" t="s">
        <v>591</v>
      </c>
      <c r="D619" s="189"/>
      <c r="E619" s="189"/>
      <c r="F619" s="189" t="s">
        <v>591</v>
      </c>
      <c r="G619" s="1018"/>
      <c r="H619" s="190">
        <v>1167500</v>
      </c>
      <c r="I619" s="190"/>
      <c r="J619" s="190"/>
      <c r="K619" s="190">
        <f t="shared" si="13"/>
        <v>1167500</v>
      </c>
      <c r="L619" s="620"/>
    </row>
    <row r="620" spans="1:12" s="191" customFormat="1">
      <c r="A620" s="189">
        <v>609</v>
      </c>
      <c r="B620" s="189" t="s">
        <v>1091</v>
      </c>
      <c r="C620" s="189" t="s">
        <v>591</v>
      </c>
      <c r="D620" s="189"/>
      <c r="E620" s="189"/>
      <c r="F620" s="189" t="s">
        <v>591</v>
      </c>
      <c r="G620" s="1018"/>
      <c r="H620" s="190">
        <v>70500</v>
      </c>
      <c r="I620" s="190"/>
      <c r="J620" s="190"/>
      <c r="K620" s="190">
        <f t="shared" si="13"/>
        <v>70500</v>
      </c>
      <c r="L620" s="620"/>
    </row>
    <row r="621" spans="1:12" s="191" customFormat="1">
      <c r="A621" s="189">
        <v>610</v>
      </c>
      <c r="B621" s="189" t="s">
        <v>1091</v>
      </c>
      <c r="C621" s="189" t="s">
        <v>591</v>
      </c>
      <c r="D621" s="189"/>
      <c r="E621" s="189"/>
      <c r="F621" s="189" t="s">
        <v>591</v>
      </c>
      <c r="G621" s="1018"/>
      <c r="H621" s="190">
        <v>480000</v>
      </c>
      <c r="I621" s="190"/>
      <c r="J621" s="190"/>
      <c r="K621" s="190">
        <f t="shared" si="13"/>
        <v>480000</v>
      </c>
      <c r="L621" s="620"/>
    </row>
    <row r="622" spans="1:12" s="191" customFormat="1">
      <c r="A622" s="189">
        <v>611</v>
      </c>
      <c r="B622" s="189" t="s">
        <v>1092</v>
      </c>
      <c r="C622" s="189" t="s">
        <v>591</v>
      </c>
      <c r="D622" s="189"/>
      <c r="E622" s="189"/>
      <c r="F622" s="189" t="s">
        <v>591</v>
      </c>
      <c r="G622" s="1018"/>
      <c r="H622" s="190">
        <v>54474</v>
      </c>
      <c r="I622" s="190"/>
      <c r="J622" s="190"/>
      <c r="K622" s="190">
        <f t="shared" si="13"/>
        <v>54474</v>
      </c>
      <c r="L622" s="620"/>
    </row>
    <row r="623" spans="1:12" s="191" customFormat="1">
      <c r="A623" s="189">
        <v>612</v>
      </c>
      <c r="B623" s="189" t="s">
        <v>1092</v>
      </c>
      <c r="C623" s="189" t="s">
        <v>591</v>
      </c>
      <c r="D623" s="189"/>
      <c r="E623" s="189"/>
      <c r="F623" s="189" t="s">
        <v>591</v>
      </c>
      <c r="G623" s="1018"/>
      <c r="H623" s="190">
        <v>156000</v>
      </c>
      <c r="I623" s="190"/>
      <c r="J623" s="190"/>
      <c r="K623" s="190">
        <f t="shared" si="13"/>
        <v>156000</v>
      </c>
      <c r="L623" s="620"/>
    </row>
    <row r="624" spans="1:12" s="191" customFormat="1">
      <c r="A624" s="189">
        <v>613</v>
      </c>
      <c r="B624" s="189" t="s">
        <v>1092</v>
      </c>
      <c r="C624" s="189" t="s">
        <v>591</v>
      </c>
      <c r="D624" s="189"/>
      <c r="E624" s="189"/>
      <c r="F624" s="189" t="s">
        <v>591</v>
      </c>
      <c r="G624" s="1018"/>
      <c r="H624" s="190">
        <v>190640</v>
      </c>
      <c r="I624" s="190"/>
      <c r="J624" s="190"/>
      <c r="K624" s="190">
        <f t="shared" si="13"/>
        <v>190640</v>
      </c>
      <c r="L624" s="620"/>
    </row>
    <row r="625" spans="1:12" s="191" customFormat="1">
      <c r="A625" s="189">
        <v>614</v>
      </c>
      <c r="B625" s="189" t="s">
        <v>1092</v>
      </c>
      <c r="C625" s="189" t="s">
        <v>591</v>
      </c>
      <c r="D625" s="189"/>
      <c r="E625" s="189"/>
      <c r="F625" s="189" t="s">
        <v>591</v>
      </c>
      <c r="G625" s="1018"/>
      <c r="H625" s="190">
        <v>207207</v>
      </c>
      <c r="I625" s="190"/>
      <c r="J625" s="190"/>
      <c r="K625" s="190">
        <f t="shared" si="13"/>
        <v>207207</v>
      </c>
      <c r="L625" s="620"/>
    </row>
    <row r="626" spans="1:12" s="191" customFormat="1">
      <c r="A626" s="189">
        <v>615</v>
      </c>
      <c r="B626" s="189" t="s">
        <v>1092</v>
      </c>
      <c r="C626" s="189" t="s">
        <v>591</v>
      </c>
      <c r="D626" s="189"/>
      <c r="E626" s="189"/>
      <c r="F626" s="189" t="s">
        <v>591</v>
      </c>
      <c r="G626" s="1018"/>
      <c r="H626" s="190">
        <v>263195</v>
      </c>
      <c r="I626" s="190"/>
      <c r="J626" s="190"/>
      <c r="K626" s="190">
        <f t="shared" si="13"/>
        <v>263195</v>
      </c>
      <c r="L626" s="620"/>
    </row>
    <row r="627" spans="1:12" s="191" customFormat="1">
      <c r="A627" s="189">
        <v>616</v>
      </c>
      <c r="B627" s="189" t="s">
        <v>1092</v>
      </c>
      <c r="C627" s="189" t="s">
        <v>591</v>
      </c>
      <c r="D627" s="189"/>
      <c r="E627" s="189"/>
      <c r="F627" s="189" t="s">
        <v>591</v>
      </c>
      <c r="G627" s="1018"/>
      <c r="H627" s="190">
        <v>306366</v>
      </c>
      <c r="I627" s="190"/>
      <c r="J627" s="190"/>
      <c r="K627" s="190">
        <f t="shared" si="13"/>
        <v>306366</v>
      </c>
      <c r="L627" s="620"/>
    </row>
    <row r="628" spans="1:12" s="191" customFormat="1">
      <c r="A628" s="189">
        <v>617</v>
      </c>
      <c r="B628" s="189" t="s">
        <v>1092</v>
      </c>
      <c r="C628" s="189" t="s">
        <v>591</v>
      </c>
      <c r="D628" s="189"/>
      <c r="E628" s="189"/>
      <c r="F628" s="189" t="s">
        <v>591</v>
      </c>
      <c r="G628" s="1018"/>
      <c r="H628" s="190">
        <v>415335</v>
      </c>
      <c r="I628" s="190"/>
      <c r="J628" s="190"/>
      <c r="K628" s="190">
        <f t="shared" ref="K628:K635" si="14">H628-I628+J628</f>
        <v>415335</v>
      </c>
      <c r="L628" s="620"/>
    </row>
    <row r="629" spans="1:12" s="191" customFormat="1">
      <c r="A629" s="189">
        <v>618</v>
      </c>
      <c r="B629" s="189" t="s">
        <v>1092</v>
      </c>
      <c r="C629" s="189" t="s">
        <v>591</v>
      </c>
      <c r="D629" s="189"/>
      <c r="E629" s="189"/>
      <c r="F629" s="189" t="s">
        <v>591</v>
      </c>
      <c r="G629" s="1018"/>
      <c r="H629" s="190">
        <v>461844</v>
      </c>
      <c r="I629" s="190"/>
      <c r="J629" s="190"/>
      <c r="K629" s="190">
        <f t="shared" si="14"/>
        <v>461844</v>
      </c>
      <c r="L629" s="620"/>
    </row>
    <row r="630" spans="1:12" s="191" customFormat="1">
      <c r="A630" s="189">
        <v>619</v>
      </c>
      <c r="B630" s="189" t="s">
        <v>1092</v>
      </c>
      <c r="C630" s="189" t="s">
        <v>591</v>
      </c>
      <c r="D630" s="189"/>
      <c r="E630" s="189"/>
      <c r="F630" s="189" t="s">
        <v>591</v>
      </c>
      <c r="G630" s="1018"/>
      <c r="H630" s="190">
        <v>587124</v>
      </c>
      <c r="I630" s="190"/>
      <c r="J630" s="190"/>
      <c r="K630" s="190">
        <f t="shared" si="14"/>
        <v>587124</v>
      </c>
      <c r="L630" s="620"/>
    </row>
    <row r="631" spans="1:12" s="191" customFormat="1">
      <c r="A631" s="189">
        <v>620</v>
      </c>
      <c r="B631" s="189" t="s">
        <v>1092</v>
      </c>
      <c r="C631" s="189" t="s">
        <v>591</v>
      </c>
      <c r="D631" s="189"/>
      <c r="E631" s="189"/>
      <c r="F631" s="189" t="s">
        <v>591</v>
      </c>
      <c r="G631" s="1018"/>
      <c r="H631" s="190">
        <v>626260</v>
      </c>
      <c r="I631" s="190"/>
      <c r="J631" s="190"/>
      <c r="K631" s="190">
        <f t="shared" si="14"/>
        <v>626260</v>
      </c>
      <c r="L631" s="620"/>
    </row>
    <row r="632" spans="1:12" s="191" customFormat="1">
      <c r="A632" s="189">
        <v>621</v>
      </c>
      <c r="B632" s="189" t="s">
        <v>1092</v>
      </c>
      <c r="C632" s="189" t="s">
        <v>591</v>
      </c>
      <c r="D632" s="189"/>
      <c r="E632" s="189"/>
      <c r="F632" s="189" t="s">
        <v>591</v>
      </c>
      <c r="G632" s="1018"/>
      <c r="H632" s="190">
        <v>637400</v>
      </c>
      <c r="I632" s="190"/>
      <c r="J632" s="190"/>
      <c r="K632" s="190">
        <f t="shared" si="14"/>
        <v>637400</v>
      </c>
      <c r="L632" s="620"/>
    </row>
    <row r="633" spans="1:12" s="191" customFormat="1">
      <c r="A633" s="189">
        <v>622</v>
      </c>
      <c r="B633" s="189" t="s">
        <v>1092</v>
      </c>
      <c r="C633" s="189" t="s">
        <v>591</v>
      </c>
      <c r="D633" s="189"/>
      <c r="E633" s="189"/>
      <c r="F633" s="189" t="s">
        <v>591</v>
      </c>
      <c r="G633" s="1018"/>
      <c r="H633" s="190">
        <v>648776</v>
      </c>
      <c r="I633" s="190"/>
      <c r="J633" s="190"/>
      <c r="K633" s="190">
        <f t="shared" si="14"/>
        <v>648776</v>
      </c>
      <c r="L633" s="620"/>
    </row>
    <row r="634" spans="1:12" s="191" customFormat="1">
      <c r="A634" s="189">
        <v>623</v>
      </c>
      <c r="B634" s="189" t="s">
        <v>1092</v>
      </c>
      <c r="C634" s="189" t="s">
        <v>591</v>
      </c>
      <c r="D634" s="189"/>
      <c r="E634" s="189"/>
      <c r="F634" s="189" t="s">
        <v>591</v>
      </c>
      <c r="G634" s="1018"/>
      <c r="H634" s="190">
        <v>652200</v>
      </c>
      <c r="I634" s="190"/>
      <c r="J634" s="190"/>
      <c r="K634" s="190">
        <f t="shared" si="14"/>
        <v>652200</v>
      </c>
      <c r="L634" s="620"/>
    </row>
    <row r="635" spans="1:12" s="191" customFormat="1">
      <c r="A635" s="189">
        <v>624</v>
      </c>
      <c r="B635" s="189" t="s">
        <v>1092</v>
      </c>
      <c r="C635" s="189" t="s">
        <v>591</v>
      </c>
      <c r="D635" s="189"/>
      <c r="E635" s="189"/>
      <c r="F635" s="189" t="s">
        <v>591</v>
      </c>
      <c r="G635" s="1018"/>
      <c r="H635" s="190">
        <v>1461700</v>
      </c>
      <c r="I635" s="190"/>
      <c r="J635" s="190"/>
      <c r="K635" s="190">
        <f t="shared" si="14"/>
        <v>1461700</v>
      </c>
      <c r="L635" s="620"/>
    </row>
    <row r="636" spans="1:12" s="191" customFormat="1">
      <c r="A636" s="189">
        <v>625</v>
      </c>
      <c r="B636" s="189" t="s">
        <v>1092</v>
      </c>
      <c r="C636" s="189" t="s">
        <v>591</v>
      </c>
      <c r="D636" s="189"/>
      <c r="E636" s="189"/>
      <c r="F636" s="189" t="s">
        <v>591</v>
      </c>
      <c r="G636" s="1018"/>
      <c r="I636" s="190"/>
      <c r="J636" s="190">
        <v>1550100</v>
      </c>
      <c r="K636" s="190">
        <v>1550100</v>
      </c>
      <c r="L636" s="620"/>
    </row>
    <row r="637" spans="1:12" s="191" customFormat="1">
      <c r="A637" s="189">
        <v>626</v>
      </c>
      <c r="B637" s="189" t="s">
        <v>1092</v>
      </c>
      <c r="C637" s="189" t="s">
        <v>591</v>
      </c>
      <c r="D637" s="189"/>
      <c r="E637" s="189"/>
      <c r="F637" s="189" t="s">
        <v>591</v>
      </c>
      <c r="G637" s="1018"/>
      <c r="H637" s="190">
        <v>180000</v>
      </c>
      <c r="I637" s="190"/>
      <c r="J637" s="190"/>
      <c r="K637" s="190">
        <f t="shared" ref="K637:K700" si="15">H637-I637+J637</f>
        <v>180000</v>
      </c>
      <c r="L637" s="620"/>
    </row>
    <row r="638" spans="1:12" s="191" customFormat="1">
      <c r="A638" s="189">
        <v>627</v>
      </c>
      <c r="B638" s="189" t="s">
        <v>1092</v>
      </c>
      <c r="C638" s="189" t="s">
        <v>591</v>
      </c>
      <c r="D638" s="189"/>
      <c r="E638" s="189"/>
      <c r="F638" s="189" t="s">
        <v>591</v>
      </c>
      <c r="G638" s="1018"/>
      <c r="H638" s="190">
        <v>225000</v>
      </c>
      <c r="I638" s="190"/>
      <c r="J638" s="190"/>
      <c r="K638" s="190">
        <f t="shared" si="15"/>
        <v>225000</v>
      </c>
      <c r="L638" s="620"/>
    </row>
    <row r="639" spans="1:12" s="191" customFormat="1">
      <c r="A639" s="189">
        <v>628</v>
      </c>
      <c r="B639" s="189" t="s">
        <v>1092</v>
      </c>
      <c r="C639" s="189" t="s">
        <v>591</v>
      </c>
      <c r="D639" s="189"/>
      <c r="E639" s="189"/>
      <c r="F639" s="189" t="s">
        <v>591</v>
      </c>
      <c r="G639" s="1018"/>
      <c r="H639" s="190">
        <v>1500000</v>
      </c>
      <c r="I639" s="190"/>
      <c r="J639" s="190"/>
      <c r="K639" s="190">
        <f t="shared" si="15"/>
        <v>1500000</v>
      </c>
      <c r="L639" s="620"/>
    </row>
    <row r="640" spans="1:12" s="191" customFormat="1">
      <c r="A640" s="189">
        <v>629</v>
      </c>
      <c r="B640" s="189" t="s">
        <v>1093</v>
      </c>
      <c r="C640" s="189" t="s">
        <v>591</v>
      </c>
      <c r="D640" s="189"/>
      <c r="E640" s="189"/>
      <c r="F640" s="189" t="s">
        <v>591</v>
      </c>
      <c r="G640" s="189" t="s">
        <v>1094</v>
      </c>
      <c r="H640" s="190">
        <v>3781000</v>
      </c>
      <c r="I640" s="190"/>
      <c r="J640" s="190"/>
      <c r="K640" s="190">
        <f t="shared" si="15"/>
        <v>3781000</v>
      </c>
      <c r="L640" s="620"/>
    </row>
    <row r="641" spans="1:12" s="191" customFormat="1">
      <c r="A641" s="189">
        <v>630</v>
      </c>
      <c r="B641" s="189" t="s">
        <v>1095</v>
      </c>
      <c r="C641" s="189" t="s">
        <v>591</v>
      </c>
      <c r="D641" s="189"/>
      <c r="E641" s="189"/>
      <c r="F641" s="189" t="s">
        <v>591</v>
      </c>
      <c r="G641" s="1018"/>
      <c r="H641" s="190">
        <v>1595000</v>
      </c>
      <c r="I641" s="190"/>
      <c r="J641" s="190"/>
      <c r="K641" s="190">
        <f t="shared" si="15"/>
        <v>1595000</v>
      </c>
      <c r="L641" s="620"/>
    </row>
    <row r="642" spans="1:12" s="191" customFormat="1">
      <c r="A642" s="189">
        <v>631</v>
      </c>
      <c r="B642" s="189" t="s">
        <v>1096</v>
      </c>
      <c r="C642" s="189" t="s">
        <v>591</v>
      </c>
      <c r="D642" s="189"/>
      <c r="E642" s="189"/>
      <c r="F642" s="189" t="s">
        <v>591</v>
      </c>
      <c r="G642" s="1018"/>
      <c r="H642" s="190">
        <v>70900</v>
      </c>
      <c r="I642" s="190"/>
      <c r="J642" s="190"/>
      <c r="K642" s="190">
        <f t="shared" si="15"/>
        <v>70900</v>
      </c>
      <c r="L642" s="620"/>
    </row>
    <row r="643" spans="1:12" s="191" customFormat="1">
      <c r="A643" s="189">
        <v>632</v>
      </c>
      <c r="B643" s="189" t="s">
        <v>1097</v>
      </c>
      <c r="C643" s="189" t="s">
        <v>591</v>
      </c>
      <c r="D643" s="189"/>
      <c r="E643" s="189"/>
      <c r="F643" s="189" t="s">
        <v>591</v>
      </c>
      <c r="G643" s="1018"/>
      <c r="H643" s="190">
        <v>7265500</v>
      </c>
      <c r="I643" s="190"/>
      <c r="J643" s="190"/>
      <c r="K643" s="190">
        <f t="shared" si="15"/>
        <v>7265500</v>
      </c>
      <c r="L643" s="620"/>
    </row>
    <row r="644" spans="1:12" s="191" customFormat="1">
      <c r="A644" s="189">
        <v>633</v>
      </c>
      <c r="B644" s="189" t="s">
        <v>1098</v>
      </c>
      <c r="C644" s="189" t="s">
        <v>591</v>
      </c>
      <c r="D644" s="189"/>
      <c r="E644" s="189"/>
      <c r="F644" s="189" t="s">
        <v>591</v>
      </c>
      <c r="G644" s="1018"/>
      <c r="H644" s="190">
        <v>72660</v>
      </c>
      <c r="I644" s="190"/>
      <c r="J644" s="190"/>
      <c r="K644" s="190">
        <f t="shared" si="15"/>
        <v>72660</v>
      </c>
      <c r="L644" s="620"/>
    </row>
    <row r="645" spans="1:12" s="191" customFormat="1">
      <c r="A645" s="189">
        <v>634</v>
      </c>
      <c r="B645" s="189" t="s">
        <v>1098</v>
      </c>
      <c r="C645" s="189" t="s">
        <v>591</v>
      </c>
      <c r="D645" s="189"/>
      <c r="E645" s="189"/>
      <c r="F645" s="189" t="s">
        <v>591</v>
      </c>
      <c r="G645" s="1018"/>
      <c r="H645" s="190">
        <v>74003.5</v>
      </c>
      <c r="I645" s="190"/>
      <c r="J645" s="190"/>
      <c r="K645" s="190">
        <f t="shared" si="15"/>
        <v>74003.5</v>
      </c>
      <c r="L645" s="620"/>
    </row>
    <row r="646" spans="1:12" s="191" customFormat="1">
      <c r="A646" s="189">
        <v>635</v>
      </c>
      <c r="B646" s="189" t="s">
        <v>1099</v>
      </c>
      <c r="C646" s="189" t="s">
        <v>591</v>
      </c>
      <c r="D646" s="189"/>
      <c r="E646" s="189"/>
      <c r="F646" s="189" t="s">
        <v>591</v>
      </c>
      <c r="G646" s="1018"/>
      <c r="H646" s="190">
        <v>73740</v>
      </c>
      <c r="I646" s="190"/>
      <c r="J646" s="190"/>
      <c r="K646" s="190">
        <f t="shared" si="15"/>
        <v>73740</v>
      </c>
      <c r="L646" s="620"/>
    </row>
    <row r="647" spans="1:12" s="191" customFormat="1">
      <c r="A647" s="189">
        <v>636</v>
      </c>
      <c r="B647" s="189" t="s">
        <v>1099</v>
      </c>
      <c r="C647" s="189" t="s">
        <v>591</v>
      </c>
      <c r="D647" s="189"/>
      <c r="E647" s="189"/>
      <c r="F647" s="189" t="s">
        <v>591</v>
      </c>
      <c r="G647" s="1018"/>
      <c r="H647" s="190">
        <v>190950</v>
      </c>
      <c r="I647" s="190"/>
      <c r="J647" s="190"/>
      <c r="K647" s="190">
        <f t="shared" si="15"/>
        <v>190950</v>
      </c>
      <c r="L647" s="620"/>
    </row>
    <row r="648" spans="1:12" s="191" customFormat="1">
      <c r="A648" s="189">
        <v>637</v>
      </c>
      <c r="B648" s="189" t="s">
        <v>1099</v>
      </c>
      <c r="C648" s="189" t="s">
        <v>591</v>
      </c>
      <c r="D648" s="189"/>
      <c r="E648" s="189"/>
      <c r="F648" s="189" t="s">
        <v>591</v>
      </c>
      <c r="G648" s="1018"/>
      <c r="H648" s="190">
        <v>190950</v>
      </c>
      <c r="I648" s="190"/>
      <c r="J648" s="190"/>
      <c r="K648" s="190">
        <f t="shared" si="15"/>
        <v>190950</v>
      </c>
      <c r="L648" s="620"/>
    </row>
    <row r="649" spans="1:12" s="191" customFormat="1">
      <c r="A649" s="189">
        <v>638</v>
      </c>
      <c r="B649" s="189" t="s">
        <v>1099</v>
      </c>
      <c r="C649" s="189" t="s">
        <v>591</v>
      </c>
      <c r="D649" s="189"/>
      <c r="E649" s="189"/>
      <c r="F649" s="189" t="s">
        <v>591</v>
      </c>
      <c r="G649" s="1018"/>
      <c r="H649" s="190">
        <v>800000</v>
      </c>
      <c r="I649" s="190"/>
      <c r="J649" s="190"/>
      <c r="K649" s="190">
        <f t="shared" si="15"/>
        <v>800000</v>
      </c>
      <c r="L649" s="620"/>
    </row>
    <row r="650" spans="1:12" s="191" customFormat="1">
      <c r="A650" s="189">
        <v>639</v>
      </c>
      <c r="B650" s="189" t="s">
        <v>1099</v>
      </c>
      <c r="C650" s="189" t="s">
        <v>591</v>
      </c>
      <c r="D650" s="189"/>
      <c r="E650" s="189"/>
      <c r="F650" s="189" t="s">
        <v>591</v>
      </c>
      <c r="G650" s="1018"/>
      <c r="H650" s="190">
        <v>1600000</v>
      </c>
      <c r="I650" s="190"/>
      <c r="J650" s="190"/>
      <c r="K650" s="190">
        <f t="shared" si="15"/>
        <v>1600000</v>
      </c>
      <c r="L650" s="620"/>
    </row>
    <row r="651" spans="1:12" s="191" customFormat="1">
      <c r="A651" s="189">
        <v>640</v>
      </c>
      <c r="B651" s="189" t="s">
        <v>1100</v>
      </c>
      <c r="C651" s="189" t="s">
        <v>591</v>
      </c>
      <c r="D651" s="189"/>
      <c r="E651" s="189"/>
      <c r="F651" s="189" t="s">
        <v>591</v>
      </c>
      <c r="G651" s="1018"/>
      <c r="H651" s="190">
        <v>38010</v>
      </c>
      <c r="I651" s="190"/>
      <c r="J651" s="190"/>
      <c r="K651" s="190">
        <f t="shared" si="15"/>
        <v>38010</v>
      </c>
      <c r="L651" s="620"/>
    </row>
    <row r="652" spans="1:12" s="191" customFormat="1">
      <c r="A652" s="189">
        <v>641</v>
      </c>
      <c r="B652" s="189" t="s">
        <v>1100</v>
      </c>
      <c r="C652" s="189" t="s">
        <v>591</v>
      </c>
      <c r="D652" s="189"/>
      <c r="E652" s="189"/>
      <c r="F652" s="189" t="s">
        <v>591</v>
      </c>
      <c r="G652" s="1018"/>
      <c r="H652" s="190">
        <v>81930</v>
      </c>
      <c r="I652" s="190"/>
      <c r="J652" s="190"/>
      <c r="K652" s="190">
        <f t="shared" si="15"/>
        <v>81930</v>
      </c>
      <c r="L652" s="620"/>
    </row>
    <row r="653" spans="1:12" s="191" customFormat="1">
      <c r="A653" s="189">
        <v>642</v>
      </c>
      <c r="B653" s="189" t="s">
        <v>1100</v>
      </c>
      <c r="C653" s="189" t="s">
        <v>591</v>
      </c>
      <c r="D653" s="189"/>
      <c r="E653" s="189"/>
      <c r="F653" s="189" t="s">
        <v>591</v>
      </c>
      <c r="G653" s="1018"/>
      <c r="H653" s="190">
        <v>150933</v>
      </c>
      <c r="I653" s="190"/>
      <c r="J653" s="190"/>
      <c r="K653" s="190">
        <f t="shared" si="15"/>
        <v>150933</v>
      </c>
      <c r="L653" s="620"/>
    </row>
    <row r="654" spans="1:12" s="191" customFormat="1">
      <c r="A654" s="189">
        <v>643</v>
      </c>
      <c r="B654" s="189" t="s">
        <v>1100</v>
      </c>
      <c r="C654" s="189" t="s">
        <v>591</v>
      </c>
      <c r="D654" s="189"/>
      <c r="E654" s="189"/>
      <c r="F654" s="189" t="s">
        <v>591</v>
      </c>
      <c r="G654" s="1018"/>
      <c r="H654" s="190">
        <v>17760</v>
      </c>
      <c r="I654" s="190"/>
      <c r="J654" s="190"/>
      <c r="K654" s="190">
        <f t="shared" si="15"/>
        <v>17760</v>
      </c>
      <c r="L654" s="620"/>
    </row>
    <row r="655" spans="1:12" s="191" customFormat="1">
      <c r="A655" s="189">
        <v>644</v>
      </c>
      <c r="B655" s="189" t="s">
        <v>1100</v>
      </c>
      <c r="C655" s="189" t="s">
        <v>591</v>
      </c>
      <c r="D655" s="189"/>
      <c r="E655" s="189"/>
      <c r="F655" s="189" t="s">
        <v>591</v>
      </c>
      <c r="G655" s="1018"/>
      <c r="H655" s="190">
        <v>25240</v>
      </c>
      <c r="I655" s="190"/>
      <c r="J655" s="190"/>
      <c r="K655" s="190">
        <f t="shared" si="15"/>
        <v>25240</v>
      </c>
      <c r="L655" s="620"/>
    </row>
    <row r="656" spans="1:12" s="191" customFormat="1">
      <c r="A656" s="189">
        <v>645</v>
      </c>
      <c r="B656" s="189" t="s">
        <v>1100</v>
      </c>
      <c r="C656" s="189" t="s">
        <v>591</v>
      </c>
      <c r="D656" s="189"/>
      <c r="E656" s="189"/>
      <c r="F656" s="189" t="s">
        <v>591</v>
      </c>
      <c r="G656" s="1018"/>
      <c r="H656" s="190">
        <v>53440</v>
      </c>
      <c r="I656" s="190"/>
      <c r="J656" s="190"/>
      <c r="K656" s="190">
        <f t="shared" si="15"/>
        <v>53440</v>
      </c>
      <c r="L656" s="620"/>
    </row>
    <row r="657" spans="1:12" s="191" customFormat="1">
      <c r="A657" s="189">
        <v>646</v>
      </c>
      <c r="B657" s="189" t="s">
        <v>1100</v>
      </c>
      <c r="C657" s="189" t="s">
        <v>591</v>
      </c>
      <c r="D657" s="189"/>
      <c r="E657" s="189"/>
      <c r="F657" s="189" t="s">
        <v>591</v>
      </c>
      <c r="G657" s="1018"/>
      <c r="H657" s="190">
        <v>62800</v>
      </c>
      <c r="I657" s="190"/>
      <c r="J657" s="190"/>
      <c r="K657" s="190">
        <f t="shared" si="15"/>
        <v>62800</v>
      </c>
      <c r="L657" s="620"/>
    </row>
    <row r="658" spans="1:12" s="191" customFormat="1">
      <c r="A658" s="189">
        <v>647</v>
      </c>
      <c r="B658" s="189" t="s">
        <v>1100</v>
      </c>
      <c r="C658" s="189" t="s">
        <v>591</v>
      </c>
      <c r="D658" s="189"/>
      <c r="E658" s="189"/>
      <c r="F658" s="189" t="s">
        <v>591</v>
      </c>
      <c r="G658" s="1018"/>
      <c r="H658" s="190">
        <v>70600</v>
      </c>
      <c r="I658" s="190"/>
      <c r="J658" s="190"/>
      <c r="K658" s="190">
        <f t="shared" si="15"/>
        <v>70600</v>
      </c>
      <c r="L658" s="620"/>
    </row>
    <row r="659" spans="1:12" s="191" customFormat="1">
      <c r="A659" s="189">
        <v>648</v>
      </c>
      <c r="B659" s="189" t="s">
        <v>1100</v>
      </c>
      <c r="C659" s="189" t="s">
        <v>591</v>
      </c>
      <c r="D659" s="189"/>
      <c r="E659" s="189"/>
      <c r="F659" s="189" t="s">
        <v>591</v>
      </c>
      <c r="G659" s="1018"/>
      <c r="H659" s="190">
        <v>73240</v>
      </c>
      <c r="I659" s="190"/>
      <c r="J659" s="190"/>
      <c r="K659" s="190">
        <f t="shared" si="15"/>
        <v>73240</v>
      </c>
      <c r="L659" s="620"/>
    </row>
    <row r="660" spans="1:12" s="191" customFormat="1">
      <c r="A660" s="189">
        <v>649</v>
      </c>
      <c r="B660" s="189" t="s">
        <v>1101</v>
      </c>
      <c r="C660" s="189" t="s">
        <v>591</v>
      </c>
      <c r="D660" s="189"/>
      <c r="E660" s="189"/>
      <c r="F660" s="189" t="s">
        <v>591</v>
      </c>
      <c r="G660" s="1018"/>
      <c r="H660" s="190">
        <v>1356260</v>
      </c>
      <c r="I660" s="190"/>
      <c r="J660" s="190"/>
      <c r="K660" s="190">
        <f t="shared" si="15"/>
        <v>1356260</v>
      </c>
      <c r="L660" s="620"/>
    </row>
    <row r="661" spans="1:12" s="191" customFormat="1">
      <c r="A661" s="189">
        <v>650</v>
      </c>
      <c r="B661" s="189" t="s">
        <v>1102</v>
      </c>
      <c r="C661" s="189" t="s">
        <v>591</v>
      </c>
      <c r="D661" s="189"/>
      <c r="E661" s="189"/>
      <c r="F661" s="189" t="s">
        <v>591</v>
      </c>
      <c r="G661" s="1018"/>
      <c r="H661" s="190">
        <v>4800000</v>
      </c>
      <c r="I661" s="190"/>
      <c r="J661" s="190"/>
      <c r="K661" s="190">
        <f t="shared" si="15"/>
        <v>4800000</v>
      </c>
      <c r="L661" s="620"/>
    </row>
    <row r="662" spans="1:12" s="191" customFormat="1">
      <c r="A662" s="189">
        <v>651</v>
      </c>
      <c r="B662" s="189" t="s">
        <v>1103</v>
      </c>
      <c r="C662" s="189" t="s">
        <v>591</v>
      </c>
      <c r="D662" s="189"/>
      <c r="E662" s="189"/>
      <c r="F662" s="189" t="s">
        <v>591</v>
      </c>
      <c r="G662" s="1018"/>
      <c r="H662" s="190">
        <v>30180</v>
      </c>
      <c r="I662" s="190"/>
      <c r="J662" s="190"/>
      <c r="K662" s="190">
        <f t="shared" si="15"/>
        <v>30180</v>
      </c>
      <c r="L662" s="620"/>
    </row>
    <row r="663" spans="1:12" s="191" customFormat="1">
      <c r="A663" s="189">
        <v>652</v>
      </c>
      <c r="B663" s="189" t="s">
        <v>1103</v>
      </c>
      <c r="C663" s="189" t="s">
        <v>591</v>
      </c>
      <c r="D663" s="189"/>
      <c r="E663" s="189"/>
      <c r="F663" s="189" t="s">
        <v>591</v>
      </c>
      <c r="G663" s="1018"/>
      <c r="H663" s="190">
        <v>33530</v>
      </c>
      <c r="I663" s="190"/>
      <c r="J663" s="190"/>
      <c r="K663" s="190">
        <f t="shared" si="15"/>
        <v>33530</v>
      </c>
      <c r="L663" s="620"/>
    </row>
    <row r="664" spans="1:12" s="191" customFormat="1">
      <c r="A664" s="189">
        <v>653</v>
      </c>
      <c r="B664" s="189" t="s">
        <v>1104</v>
      </c>
      <c r="C664" s="189" t="s">
        <v>591</v>
      </c>
      <c r="D664" s="189"/>
      <c r="E664" s="189"/>
      <c r="F664" s="189" t="s">
        <v>591</v>
      </c>
      <c r="G664" s="1018"/>
      <c r="H664" s="190">
        <v>1000000</v>
      </c>
      <c r="I664" s="190"/>
      <c r="J664" s="190"/>
      <c r="K664" s="190">
        <f t="shared" si="15"/>
        <v>1000000</v>
      </c>
      <c r="L664" s="620"/>
    </row>
    <row r="665" spans="1:12" s="191" customFormat="1">
      <c r="A665" s="189">
        <v>654</v>
      </c>
      <c r="B665" s="189" t="s">
        <v>1105</v>
      </c>
      <c r="C665" s="189" t="s">
        <v>591</v>
      </c>
      <c r="D665" s="189">
        <v>2211001</v>
      </c>
      <c r="E665" s="189">
        <v>48246</v>
      </c>
      <c r="F665" s="189" t="s">
        <v>591</v>
      </c>
      <c r="G665" s="189" t="s">
        <v>1106</v>
      </c>
      <c r="H665" s="190">
        <v>28000</v>
      </c>
      <c r="I665" s="190"/>
      <c r="J665" s="190"/>
      <c r="K665" s="190">
        <f t="shared" si="15"/>
        <v>28000</v>
      </c>
      <c r="L665" s="620"/>
    </row>
    <row r="666" spans="1:12" s="191" customFormat="1">
      <c r="A666" s="189">
        <v>655</v>
      </c>
      <c r="B666" s="189" t="s">
        <v>1107</v>
      </c>
      <c r="C666" s="189" t="s">
        <v>591</v>
      </c>
      <c r="D666" s="189">
        <v>2211002</v>
      </c>
      <c r="E666" s="189">
        <v>50678</v>
      </c>
      <c r="F666" s="189" t="s">
        <v>591</v>
      </c>
      <c r="G666" s="189" t="s">
        <v>992</v>
      </c>
      <c r="H666" s="190">
        <v>2646</v>
      </c>
      <c r="I666" s="190"/>
      <c r="J666" s="190"/>
      <c r="K666" s="190">
        <f t="shared" si="15"/>
        <v>2646</v>
      </c>
      <c r="L666" s="620"/>
    </row>
    <row r="667" spans="1:12" s="191" customFormat="1">
      <c r="A667" s="189">
        <v>656</v>
      </c>
      <c r="B667" s="189" t="s">
        <v>1107</v>
      </c>
      <c r="C667" s="189" t="s">
        <v>591</v>
      </c>
      <c r="D667" s="189">
        <v>2211002</v>
      </c>
      <c r="E667" s="189">
        <v>50674</v>
      </c>
      <c r="F667" s="189" t="s">
        <v>591</v>
      </c>
      <c r="G667" s="189" t="s">
        <v>992</v>
      </c>
      <c r="H667" s="190">
        <v>22440</v>
      </c>
      <c r="I667" s="190"/>
      <c r="J667" s="190"/>
      <c r="K667" s="190">
        <f t="shared" si="15"/>
        <v>22440</v>
      </c>
      <c r="L667" s="620"/>
    </row>
    <row r="668" spans="1:12" s="191" customFormat="1">
      <c r="A668" s="189">
        <v>657</v>
      </c>
      <c r="B668" s="189" t="s">
        <v>1107</v>
      </c>
      <c r="C668" s="189" t="s">
        <v>591</v>
      </c>
      <c r="D668" s="189">
        <v>2211002</v>
      </c>
      <c r="E668" s="189">
        <v>50675</v>
      </c>
      <c r="F668" s="189" t="s">
        <v>591</v>
      </c>
      <c r="G668" s="189" t="s">
        <v>992</v>
      </c>
      <c r="H668" s="190">
        <v>22650</v>
      </c>
      <c r="I668" s="190"/>
      <c r="J668" s="190"/>
      <c r="K668" s="190">
        <f t="shared" si="15"/>
        <v>22650</v>
      </c>
      <c r="L668" s="620"/>
    </row>
    <row r="669" spans="1:12" s="191" customFormat="1">
      <c r="A669" s="189">
        <v>658</v>
      </c>
      <c r="B669" s="189" t="s">
        <v>1107</v>
      </c>
      <c r="C669" s="189" t="s">
        <v>591</v>
      </c>
      <c r="D669" s="189">
        <v>2211002</v>
      </c>
      <c r="E669" s="189">
        <v>50677</v>
      </c>
      <c r="F669" s="189" t="s">
        <v>591</v>
      </c>
      <c r="G669" s="189" t="s">
        <v>992</v>
      </c>
      <c r="H669" s="190">
        <v>26520</v>
      </c>
      <c r="I669" s="190"/>
      <c r="J669" s="190"/>
      <c r="K669" s="190">
        <f t="shared" si="15"/>
        <v>26520</v>
      </c>
      <c r="L669" s="620"/>
    </row>
    <row r="670" spans="1:12" s="191" customFormat="1">
      <c r="A670" s="189">
        <v>659</v>
      </c>
      <c r="B670" s="189" t="s">
        <v>1107</v>
      </c>
      <c r="C670" s="189" t="s">
        <v>591</v>
      </c>
      <c r="D670" s="189">
        <v>2211001</v>
      </c>
      <c r="E670" s="189">
        <v>50743</v>
      </c>
      <c r="F670" s="189" t="s">
        <v>591</v>
      </c>
      <c r="G670" s="189" t="s">
        <v>1108</v>
      </c>
      <c r="H670" s="190">
        <v>30398</v>
      </c>
      <c r="I670" s="190"/>
      <c r="J670" s="190"/>
      <c r="K670" s="190">
        <f t="shared" si="15"/>
        <v>30398</v>
      </c>
      <c r="L670" s="620"/>
    </row>
    <row r="671" spans="1:12" s="191" customFormat="1">
      <c r="A671" s="189">
        <v>660</v>
      </c>
      <c r="B671" s="189" t="s">
        <v>1107</v>
      </c>
      <c r="C671" s="189" t="s">
        <v>591</v>
      </c>
      <c r="D671" s="189">
        <v>2211001</v>
      </c>
      <c r="E671" s="189">
        <v>50742</v>
      </c>
      <c r="F671" s="189" t="s">
        <v>591</v>
      </c>
      <c r="G671" s="189" t="s">
        <v>1108</v>
      </c>
      <c r="H671" s="190">
        <v>30930</v>
      </c>
      <c r="I671" s="190"/>
      <c r="J671" s="190"/>
      <c r="K671" s="190">
        <f t="shared" si="15"/>
        <v>30930</v>
      </c>
      <c r="L671" s="620"/>
    </row>
    <row r="672" spans="1:12" s="191" customFormat="1">
      <c r="A672" s="189">
        <v>661</v>
      </c>
      <c r="B672" s="189" t="s">
        <v>1109</v>
      </c>
      <c r="C672" s="189" t="s">
        <v>591</v>
      </c>
      <c r="D672" s="189"/>
      <c r="E672" s="189"/>
      <c r="F672" s="189" t="s">
        <v>591</v>
      </c>
      <c r="G672" s="1018"/>
      <c r="H672" s="190">
        <v>116501</v>
      </c>
      <c r="I672" s="190"/>
      <c r="J672" s="190"/>
      <c r="K672" s="190">
        <f t="shared" si="15"/>
        <v>116501</v>
      </c>
      <c r="L672" s="620"/>
    </row>
    <row r="673" spans="1:12" s="191" customFormat="1">
      <c r="A673" s="189">
        <v>662</v>
      </c>
      <c r="B673" s="189" t="s">
        <v>1110</v>
      </c>
      <c r="C673" s="189" t="s">
        <v>591</v>
      </c>
      <c r="D673" s="189">
        <v>2211001</v>
      </c>
      <c r="E673" s="189">
        <v>50684</v>
      </c>
      <c r="F673" s="189" t="s">
        <v>591</v>
      </c>
      <c r="G673" s="189" t="s">
        <v>1108</v>
      </c>
      <c r="H673" s="190">
        <v>28938</v>
      </c>
      <c r="I673" s="190"/>
      <c r="J673" s="190"/>
      <c r="K673" s="190">
        <f t="shared" si="15"/>
        <v>28938</v>
      </c>
      <c r="L673" s="620"/>
    </row>
    <row r="674" spans="1:12" s="191" customFormat="1">
      <c r="A674" s="189">
        <v>663</v>
      </c>
      <c r="B674" s="189" t="s">
        <v>1111</v>
      </c>
      <c r="C674" s="189" t="s">
        <v>591</v>
      </c>
      <c r="D674" s="189"/>
      <c r="E674" s="189"/>
      <c r="F674" s="189" t="s">
        <v>591</v>
      </c>
      <c r="G674" s="1018"/>
      <c r="H674" s="190">
        <v>1162300</v>
      </c>
      <c r="I674" s="190"/>
      <c r="J674" s="190"/>
      <c r="K674" s="190">
        <f t="shared" si="15"/>
        <v>1162300</v>
      </c>
      <c r="L674" s="620"/>
    </row>
    <row r="675" spans="1:12" s="191" customFormat="1">
      <c r="A675" s="189">
        <v>664</v>
      </c>
      <c r="B675" s="189" t="s">
        <v>1112</v>
      </c>
      <c r="C675" s="189" t="s">
        <v>591</v>
      </c>
      <c r="D675" s="189"/>
      <c r="E675" s="189"/>
      <c r="F675" s="189" t="s">
        <v>591</v>
      </c>
      <c r="G675" s="1018"/>
      <c r="H675" s="190">
        <v>520000</v>
      </c>
      <c r="I675" s="190"/>
      <c r="J675" s="190"/>
      <c r="K675" s="190">
        <f t="shared" si="15"/>
        <v>520000</v>
      </c>
      <c r="L675" s="620"/>
    </row>
    <row r="676" spans="1:12" s="191" customFormat="1">
      <c r="A676" s="189">
        <v>665</v>
      </c>
      <c r="B676" s="189" t="s">
        <v>1113</v>
      </c>
      <c r="C676" s="189" t="s">
        <v>591</v>
      </c>
      <c r="D676" s="189"/>
      <c r="E676" s="189"/>
      <c r="F676" s="189" t="s">
        <v>591</v>
      </c>
      <c r="G676" s="1018"/>
      <c r="H676" s="190">
        <v>369000</v>
      </c>
      <c r="I676" s="190"/>
      <c r="J676" s="190"/>
      <c r="K676" s="190">
        <f t="shared" si="15"/>
        <v>369000</v>
      </c>
      <c r="L676" s="620"/>
    </row>
    <row r="677" spans="1:12" s="191" customFormat="1">
      <c r="A677" s="189">
        <v>666</v>
      </c>
      <c r="B677" s="189" t="s">
        <v>1113</v>
      </c>
      <c r="C677" s="189" t="s">
        <v>591</v>
      </c>
      <c r="D677" s="189"/>
      <c r="E677" s="189"/>
      <c r="F677" s="189" t="s">
        <v>591</v>
      </c>
      <c r="G677" s="1018"/>
      <c r="H677" s="190">
        <v>1000000</v>
      </c>
      <c r="I677" s="190"/>
      <c r="J677" s="190"/>
      <c r="K677" s="190">
        <f t="shared" si="15"/>
        <v>1000000</v>
      </c>
      <c r="L677" s="620"/>
    </row>
    <row r="678" spans="1:12" s="191" customFormat="1">
      <c r="A678" s="189">
        <v>667</v>
      </c>
      <c r="B678" s="189" t="s">
        <v>1114</v>
      </c>
      <c r="C678" s="189" t="s">
        <v>591</v>
      </c>
      <c r="D678" s="189"/>
      <c r="E678" s="189"/>
      <c r="F678" s="189" t="s">
        <v>591</v>
      </c>
      <c r="G678" s="1018"/>
      <c r="H678" s="190">
        <v>400000</v>
      </c>
      <c r="I678" s="190"/>
      <c r="J678" s="190"/>
      <c r="K678" s="190">
        <f t="shared" si="15"/>
        <v>400000</v>
      </c>
      <c r="L678" s="620"/>
    </row>
    <row r="679" spans="1:12" s="191" customFormat="1">
      <c r="A679" s="189">
        <v>668</v>
      </c>
      <c r="B679" s="189" t="s">
        <v>1114</v>
      </c>
      <c r="C679" s="189" t="s">
        <v>591</v>
      </c>
      <c r="D679" s="189"/>
      <c r="E679" s="189"/>
      <c r="F679" s="189" t="s">
        <v>591</v>
      </c>
      <c r="G679" s="1018"/>
      <c r="H679" s="190">
        <v>400000</v>
      </c>
      <c r="I679" s="190"/>
      <c r="J679" s="190"/>
      <c r="K679" s="190">
        <f t="shared" si="15"/>
        <v>400000</v>
      </c>
      <c r="L679" s="620"/>
    </row>
    <row r="680" spans="1:12" s="191" customFormat="1">
      <c r="A680" s="189">
        <v>669</v>
      </c>
      <c r="B680" s="189" t="s">
        <v>1114</v>
      </c>
      <c r="C680" s="189" t="s">
        <v>591</v>
      </c>
      <c r="D680" s="189"/>
      <c r="E680" s="189"/>
      <c r="F680" s="189" t="s">
        <v>591</v>
      </c>
      <c r="G680" s="1018"/>
      <c r="H680" s="190">
        <v>600000</v>
      </c>
      <c r="I680" s="190"/>
      <c r="J680" s="190"/>
      <c r="K680" s="190">
        <f t="shared" si="15"/>
        <v>600000</v>
      </c>
      <c r="L680" s="620"/>
    </row>
    <row r="681" spans="1:12" s="191" customFormat="1">
      <c r="A681" s="189">
        <v>670</v>
      </c>
      <c r="B681" s="189" t="s">
        <v>1114</v>
      </c>
      <c r="C681" s="189" t="s">
        <v>591</v>
      </c>
      <c r="D681" s="189"/>
      <c r="E681" s="189"/>
      <c r="F681" s="189" t="s">
        <v>591</v>
      </c>
      <c r="G681" s="1018"/>
      <c r="H681" s="190">
        <v>600000</v>
      </c>
      <c r="I681" s="190"/>
      <c r="J681" s="190"/>
      <c r="K681" s="190">
        <f t="shared" si="15"/>
        <v>600000</v>
      </c>
      <c r="L681" s="620"/>
    </row>
    <row r="682" spans="1:12" s="191" customFormat="1">
      <c r="A682" s="189">
        <v>671</v>
      </c>
      <c r="B682" s="189" t="s">
        <v>1114</v>
      </c>
      <c r="C682" s="189" t="s">
        <v>591</v>
      </c>
      <c r="D682" s="189"/>
      <c r="E682" s="189"/>
      <c r="F682" s="189" t="s">
        <v>591</v>
      </c>
      <c r="G682" s="1018"/>
      <c r="H682" s="190">
        <v>782500</v>
      </c>
      <c r="I682" s="190"/>
      <c r="J682" s="190"/>
      <c r="K682" s="190">
        <f t="shared" si="15"/>
        <v>782500</v>
      </c>
      <c r="L682" s="620"/>
    </row>
    <row r="683" spans="1:12" s="191" customFormat="1">
      <c r="A683" s="189">
        <v>672</v>
      </c>
      <c r="B683" s="189" t="s">
        <v>1114</v>
      </c>
      <c r="C683" s="189" t="s">
        <v>591</v>
      </c>
      <c r="D683" s="189"/>
      <c r="E683" s="189"/>
      <c r="F683" s="189" t="s">
        <v>591</v>
      </c>
      <c r="G683" s="1018"/>
      <c r="H683" s="190">
        <v>1175000</v>
      </c>
      <c r="I683" s="190"/>
      <c r="J683" s="190"/>
      <c r="K683" s="190">
        <f t="shared" si="15"/>
        <v>1175000</v>
      </c>
      <c r="L683" s="620"/>
    </row>
    <row r="684" spans="1:12" s="191" customFormat="1">
      <c r="A684" s="189">
        <v>673</v>
      </c>
      <c r="B684" s="189" t="s">
        <v>1115</v>
      </c>
      <c r="C684" s="189" t="s">
        <v>591</v>
      </c>
      <c r="D684" s="189"/>
      <c r="E684" s="189"/>
      <c r="F684" s="189" t="s">
        <v>591</v>
      </c>
      <c r="G684" s="1018"/>
      <c r="H684" s="190">
        <v>632500</v>
      </c>
      <c r="I684" s="190"/>
      <c r="J684" s="190"/>
      <c r="K684" s="190">
        <f t="shared" si="15"/>
        <v>632500</v>
      </c>
      <c r="L684" s="620"/>
    </row>
    <row r="685" spans="1:12" s="191" customFormat="1">
      <c r="A685" s="189">
        <v>674</v>
      </c>
      <c r="B685" s="189" t="s">
        <v>1115</v>
      </c>
      <c r="C685" s="189" t="s">
        <v>591</v>
      </c>
      <c r="D685" s="189"/>
      <c r="E685" s="189"/>
      <c r="F685" s="189" t="s">
        <v>591</v>
      </c>
      <c r="G685" s="1018"/>
      <c r="H685" s="190">
        <v>744000</v>
      </c>
      <c r="I685" s="190"/>
      <c r="J685" s="190"/>
      <c r="K685" s="190">
        <f t="shared" si="15"/>
        <v>744000</v>
      </c>
      <c r="L685" s="620"/>
    </row>
    <row r="686" spans="1:12" s="191" customFormat="1">
      <c r="A686" s="189">
        <v>675</v>
      </c>
      <c r="B686" s="189" t="s">
        <v>1115</v>
      </c>
      <c r="C686" s="189" t="s">
        <v>591</v>
      </c>
      <c r="D686" s="189"/>
      <c r="E686" s="189"/>
      <c r="F686" s="189" t="s">
        <v>591</v>
      </c>
      <c r="G686" s="1018"/>
      <c r="H686" s="190">
        <v>754000</v>
      </c>
      <c r="I686" s="190"/>
      <c r="J686" s="190"/>
      <c r="K686" s="190">
        <f t="shared" si="15"/>
        <v>754000</v>
      </c>
      <c r="L686" s="620"/>
    </row>
    <row r="687" spans="1:12" s="191" customFormat="1">
      <c r="A687" s="189">
        <v>676</v>
      </c>
      <c r="B687" s="189" t="s">
        <v>1115</v>
      </c>
      <c r="C687" s="189" t="s">
        <v>591</v>
      </c>
      <c r="D687" s="189"/>
      <c r="E687" s="189"/>
      <c r="F687" s="189" t="s">
        <v>591</v>
      </c>
      <c r="G687" s="1018"/>
      <c r="H687" s="190">
        <v>803000</v>
      </c>
      <c r="I687" s="190"/>
      <c r="J687" s="190"/>
      <c r="K687" s="190">
        <f t="shared" si="15"/>
        <v>803000</v>
      </c>
      <c r="L687" s="620"/>
    </row>
    <row r="688" spans="1:12" s="191" customFormat="1">
      <c r="A688" s="189">
        <v>677</v>
      </c>
      <c r="B688" s="189" t="s">
        <v>1116</v>
      </c>
      <c r="C688" s="189" t="s">
        <v>591</v>
      </c>
      <c r="D688" s="189"/>
      <c r="E688" s="189"/>
      <c r="F688" s="189" t="s">
        <v>591</v>
      </c>
      <c r="G688" s="1018"/>
      <c r="H688" s="190">
        <v>100650</v>
      </c>
      <c r="I688" s="190"/>
      <c r="J688" s="190"/>
      <c r="K688" s="190">
        <f t="shared" si="15"/>
        <v>100650</v>
      </c>
      <c r="L688" s="620"/>
    </row>
    <row r="689" spans="1:12" s="191" customFormat="1">
      <c r="A689" s="189">
        <v>678</v>
      </c>
      <c r="B689" s="189" t="s">
        <v>1117</v>
      </c>
      <c r="C689" s="189" t="s">
        <v>591</v>
      </c>
      <c r="D689" s="189"/>
      <c r="E689" s="189"/>
      <c r="F689" s="189" t="s">
        <v>591</v>
      </c>
      <c r="G689" s="1018"/>
      <c r="H689" s="190">
        <v>61950</v>
      </c>
      <c r="I689" s="190"/>
      <c r="J689" s="190"/>
      <c r="K689" s="190">
        <f t="shared" si="15"/>
        <v>61950</v>
      </c>
      <c r="L689" s="620"/>
    </row>
    <row r="690" spans="1:12" s="191" customFormat="1">
      <c r="A690" s="189">
        <v>679</v>
      </c>
      <c r="B690" s="189" t="s">
        <v>1117</v>
      </c>
      <c r="C690" s="189" t="s">
        <v>591</v>
      </c>
      <c r="D690" s="189"/>
      <c r="E690" s="189"/>
      <c r="F690" s="189" t="s">
        <v>591</v>
      </c>
      <c r="G690" s="1018"/>
      <c r="H690" s="190">
        <v>445205</v>
      </c>
      <c r="I690" s="190"/>
      <c r="J690" s="190"/>
      <c r="K690" s="190">
        <f t="shared" si="15"/>
        <v>445205</v>
      </c>
      <c r="L690" s="620"/>
    </row>
    <row r="691" spans="1:12" s="191" customFormat="1">
      <c r="A691" s="189">
        <v>680</v>
      </c>
      <c r="B691" s="189" t="s">
        <v>1117</v>
      </c>
      <c r="C691" s="189" t="s">
        <v>591</v>
      </c>
      <c r="D691" s="189"/>
      <c r="E691" s="189"/>
      <c r="F691" s="189" t="s">
        <v>591</v>
      </c>
      <c r="G691" s="1018"/>
      <c r="H691" s="190">
        <v>365000</v>
      </c>
      <c r="I691" s="190"/>
      <c r="J691" s="190"/>
      <c r="K691" s="190">
        <f t="shared" si="15"/>
        <v>365000</v>
      </c>
      <c r="L691" s="620"/>
    </row>
    <row r="692" spans="1:12" s="191" customFormat="1">
      <c r="A692" s="189">
        <v>681</v>
      </c>
      <c r="B692" s="189" t="s">
        <v>1117</v>
      </c>
      <c r="C692" s="189" t="s">
        <v>591</v>
      </c>
      <c r="D692" s="189"/>
      <c r="E692" s="189"/>
      <c r="F692" s="189" t="s">
        <v>591</v>
      </c>
      <c r="G692" s="1018"/>
      <c r="H692" s="190">
        <v>524000</v>
      </c>
      <c r="I692" s="190"/>
      <c r="J692" s="190"/>
      <c r="K692" s="190">
        <f t="shared" si="15"/>
        <v>524000</v>
      </c>
      <c r="L692" s="620"/>
    </row>
    <row r="693" spans="1:12" s="191" customFormat="1">
      <c r="A693" s="189">
        <v>682</v>
      </c>
      <c r="B693" s="189" t="s">
        <v>1118</v>
      </c>
      <c r="C693" s="189" t="s">
        <v>591</v>
      </c>
      <c r="D693" s="189"/>
      <c r="E693" s="189"/>
      <c r="F693" s="189" t="s">
        <v>591</v>
      </c>
      <c r="G693" s="1018"/>
      <c r="H693" s="190">
        <v>1336400</v>
      </c>
      <c r="I693" s="190"/>
      <c r="J693" s="190"/>
      <c r="K693" s="190">
        <f t="shared" si="15"/>
        <v>1336400</v>
      </c>
      <c r="L693" s="620"/>
    </row>
    <row r="694" spans="1:12" s="191" customFormat="1">
      <c r="A694" s="189">
        <v>683</v>
      </c>
      <c r="B694" s="189" t="s">
        <v>1119</v>
      </c>
      <c r="C694" s="189" t="s">
        <v>591</v>
      </c>
      <c r="D694" s="189"/>
      <c r="E694" s="189"/>
      <c r="F694" s="189" t="s">
        <v>591</v>
      </c>
      <c r="G694" s="1018"/>
      <c r="H694" s="190">
        <v>923100</v>
      </c>
      <c r="I694" s="190"/>
      <c r="J694" s="190"/>
      <c r="K694" s="190">
        <f t="shared" si="15"/>
        <v>923100</v>
      </c>
      <c r="L694" s="620"/>
    </row>
    <row r="695" spans="1:12" s="191" customFormat="1">
      <c r="A695" s="189">
        <v>684</v>
      </c>
      <c r="B695" s="189" t="s">
        <v>1120</v>
      </c>
      <c r="C695" s="189" t="s">
        <v>591</v>
      </c>
      <c r="D695" s="189"/>
      <c r="E695" s="189"/>
      <c r="F695" s="189" t="s">
        <v>591</v>
      </c>
      <c r="G695" s="1018"/>
      <c r="H695" s="190">
        <v>259000</v>
      </c>
      <c r="I695" s="190"/>
      <c r="J695" s="190"/>
      <c r="K695" s="190">
        <f t="shared" si="15"/>
        <v>259000</v>
      </c>
      <c r="L695" s="620"/>
    </row>
    <row r="696" spans="1:12" s="191" customFormat="1">
      <c r="A696" s="189">
        <v>685</v>
      </c>
      <c r="B696" s="189" t="s">
        <v>1121</v>
      </c>
      <c r="C696" s="189" t="s">
        <v>591</v>
      </c>
      <c r="D696" s="189"/>
      <c r="E696" s="189"/>
      <c r="F696" s="189" t="s">
        <v>591</v>
      </c>
      <c r="G696" s="1018"/>
      <c r="H696" s="190">
        <v>25700</v>
      </c>
      <c r="I696" s="190"/>
      <c r="J696" s="190"/>
      <c r="K696" s="190">
        <f t="shared" si="15"/>
        <v>25700</v>
      </c>
      <c r="L696" s="620"/>
    </row>
    <row r="697" spans="1:12" s="191" customFormat="1">
      <c r="A697" s="189">
        <v>686</v>
      </c>
      <c r="B697" s="189" t="s">
        <v>1122</v>
      </c>
      <c r="C697" s="189" t="s">
        <v>591</v>
      </c>
      <c r="D697" s="189"/>
      <c r="E697" s="189"/>
      <c r="F697" s="189" t="s">
        <v>591</v>
      </c>
      <c r="G697" s="189" t="s">
        <v>1123</v>
      </c>
      <c r="H697" s="190">
        <v>987500</v>
      </c>
      <c r="I697" s="190"/>
      <c r="J697" s="190"/>
      <c r="K697" s="190">
        <f t="shared" si="15"/>
        <v>987500</v>
      </c>
      <c r="L697" s="620"/>
    </row>
    <row r="698" spans="1:12" s="191" customFormat="1">
      <c r="A698" s="189">
        <v>687</v>
      </c>
      <c r="B698" s="189" t="s">
        <v>1124</v>
      </c>
      <c r="C698" s="189" t="s">
        <v>591</v>
      </c>
      <c r="D698" s="189"/>
      <c r="E698" s="189"/>
      <c r="F698" s="189" t="s">
        <v>591</v>
      </c>
      <c r="G698" s="1018"/>
      <c r="H698" s="190">
        <v>142750</v>
      </c>
      <c r="I698" s="190"/>
      <c r="J698" s="190"/>
      <c r="K698" s="190">
        <f t="shared" si="15"/>
        <v>142750</v>
      </c>
      <c r="L698" s="620"/>
    </row>
    <row r="699" spans="1:12" s="191" customFormat="1">
      <c r="A699" s="189">
        <v>688</v>
      </c>
      <c r="B699" s="189" t="s">
        <v>1124</v>
      </c>
      <c r="C699" s="189" t="s">
        <v>591</v>
      </c>
      <c r="D699" s="189">
        <v>2211001</v>
      </c>
      <c r="E699" s="189">
        <v>48757</v>
      </c>
      <c r="F699" s="189" t="s">
        <v>591</v>
      </c>
      <c r="G699" s="189" t="s">
        <v>1125</v>
      </c>
      <c r="H699" s="190">
        <v>12000</v>
      </c>
      <c r="I699" s="190"/>
      <c r="J699" s="190"/>
      <c r="K699" s="190">
        <f t="shared" si="15"/>
        <v>12000</v>
      </c>
      <c r="L699" s="620"/>
    </row>
    <row r="700" spans="1:12" s="191" customFormat="1">
      <c r="A700" s="189">
        <v>689</v>
      </c>
      <c r="B700" s="189" t="s">
        <v>1124</v>
      </c>
      <c r="C700" s="189" t="s">
        <v>591</v>
      </c>
      <c r="D700" s="189"/>
      <c r="E700" s="189"/>
      <c r="F700" s="189" t="s">
        <v>591</v>
      </c>
      <c r="G700" s="1018"/>
      <c r="H700" s="190">
        <v>1950000</v>
      </c>
      <c r="I700" s="190"/>
      <c r="J700" s="190"/>
      <c r="K700" s="190">
        <f t="shared" si="15"/>
        <v>1950000</v>
      </c>
      <c r="L700" s="620"/>
    </row>
    <row r="701" spans="1:12" s="191" customFormat="1">
      <c r="A701" s="189">
        <v>690</v>
      </c>
      <c r="B701" s="189" t="s">
        <v>1124</v>
      </c>
      <c r="C701" s="189" t="s">
        <v>591</v>
      </c>
      <c r="D701" s="189"/>
      <c r="E701" s="189"/>
      <c r="F701" s="189" t="s">
        <v>591</v>
      </c>
      <c r="G701" s="1018"/>
      <c r="H701" s="190">
        <v>2471000</v>
      </c>
      <c r="I701" s="190"/>
      <c r="J701" s="190"/>
      <c r="K701" s="190">
        <f t="shared" ref="K701:K764" si="16">H701-I701+J701</f>
        <v>2471000</v>
      </c>
      <c r="L701" s="620"/>
    </row>
    <row r="702" spans="1:12" s="191" customFormat="1">
      <c r="A702" s="189">
        <v>691</v>
      </c>
      <c r="B702" s="189" t="s">
        <v>1124</v>
      </c>
      <c r="C702" s="189" t="s">
        <v>591</v>
      </c>
      <c r="D702" s="189"/>
      <c r="E702" s="189"/>
      <c r="F702" s="189" t="s">
        <v>591</v>
      </c>
      <c r="G702" s="1018"/>
      <c r="H702" s="190">
        <v>103400</v>
      </c>
      <c r="I702" s="190"/>
      <c r="J702" s="190"/>
      <c r="K702" s="190">
        <f t="shared" si="16"/>
        <v>103400</v>
      </c>
      <c r="L702" s="620"/>
    </row>
    <row r="703" spans="1:12" s="191" customFormat="1">
      <c r="A703" s="189">
        <v>692</v>
      </c>
      <c r="B703" s="189" t="s">
        <v>1124</v>
      </c>
      <c r="C703" s="189" t="s">
        <v>591</v>
      </c>
      <c r="D703" s="189">
        <v>2211001</v>
      </c>
      <c r="E703" s="189">
        <v>58171</v>
      </c>
      <c r="F703" s="189" t="s">
        <v>591</v>
      </c>
      <c r="G703" s="189" t="s">
        <v>1106</v>
      </c>
      <c r="H703" s="190">
        <v>696000</v>
      </c>
      <c r="I703" s="190"/>
      <c r="J703" s="190"/>
      <c r="K703" s="190">
        <f t="shared" si="16"/>
        <v>696000</v>
      </c>
      <c r="L703" s="620"/>
    </row>
    <row r="704" spans="1:12" s="191" customFormat="1">
      <c r="A704" s="189">
        <v>693</v>
      </c>
      <c r="B704" s="189" t="s">
        <v>1126</v>
      </c>
      <c r="C704" s="189" t="s">
        <v>591</v>
      </c>
      <c r="D704" s="189"/>
      <c r="E704" s="189"/>
      <c r="F704" s="189" t="s">
        <v>591</v>
      </c>
      <c r="G704" s="1018"/>
      <c r="H704" s="190">
        <v>150000</v>
      </c>
      <c r="I704" s="190"/>
      <c r="J704" s="190"/>
      <c r="K704" s="190">
        <f t="shared" si="16"/>
        <v>150000</v>
      </c>
      <c r="L704" s="620"/>
    </row>
    <row r="705" spans="1:12" s="191" customFormat="1">
      <c r="A705" s="189">
        <v>694</v>
      </c>
      <c r="B705" s="189" t="s">
        <v>1127</v>
      </c>
      <c r="C705" s="189" t="s">
        <v>591</v>
      </c>
      <c r="D705" s="189"/>
      <c r="E705" s="189"/>
      <c r="F705" s="189" t="s">
        <v>591</v>
      </c>
      <c r="G705" s="1018"/>
      <c r="H705" s="190">
        <v>418840</v>
      </c>
      <c r="I705" s="190"/>
      <c r="J705" s="190"/>
      <c r="K705" s="190">
        <f t="shared" si="16"/>
        <v>418840</v>
      </c>
      <c r="L705" s="620"/>
    </row>
    <row r="706" spans="1:12" s="191" customFormat="1">
      <c r="A706" s="189">
        <v>695</v>
      </c>
      <c r="B706" s="189" t="s">
        <v>1127</v>
      </c>
      <c r="C706" s="189" t="s">
        <v>591</v>
      </c>
      <c r="D706" s="189"/>
      <c r="E706" s="189"/>
      <c r="F706" s="189" t="s">
        <v>591</v>
      </c>
      <c r="G706" s="1018"/>
      <c r="H706" s="190">
        <v>679724</v>
      </c>
      <c r="I706" s="190"/>
      <c r="J706" s="190"/>
      <c r="K706" s="190">
        <f t="shared" si="16"/>
        <v>679724</v>
      </c>
      <c r="L706" s="620"/>
    </row>
    <row r="707" spans="1:12" s="191" customFormat="1">
      <c r="A707" s="189">
        <v>696</v>
      </c>
      <c r="B707" s="189" t="s">
        <v>1127</v>
      </c>
      <c r="C707" s="189" t="s">
        <v>591</v>
      </c>
      <c r="D707" s="189"/>
      <c r="E707" s="189"/>
      <c r="F707" s="189" t="s">
        <v>591</v>
      </c>
      <c r="G707" s="1018"/>
      <c r="H707" s="190">
        <v>812580</v>
      </c>
      <c r="I707" s="190"/>
      <c r="J707" s="190"/>
      <c r="K707" s="190">
        <f t="shared" si="16"/>
        <v>812580</v>
      </c>
      <c r="L707" s="620"/>
    </row>
    <row r="708" spans="1:12" s="191" customFormat="1">
      <c r="A708" s="189">
        <v>697</v>
      </c>
      <c r="B708" s="189" t="s">
        <v>1128</v>
      </c>
      <c r="C708" s="189" t="s">
        <v>591</v>
      </c>
      <c r="D708" s="189"/>
      <c r="E708" s="189"/>
      <c r="F708" s="189" t="s">
        <v>591</v>
      </c>
      <c r="G708" s="1018"/>
      <c r="H708" s="190">
        <v>94240</v>
      </c>
      <c r="I708" s="190"/>
      <c r="J708" s="190"/>
      <c r="K708" s="190">
        <f t="shared" si="16"/>
        <v>94240</v>
      </c>
      <c r="L708" s="620"/>
    </row>
    <row r="709" spans="1:12" s="191" customFormat="1">
      <c r="A709" s="189">
        <v>698</v>
      </c>
      <c r="B709" s="189" t="s">
        <v>1128</v>
      </c>
      <c r="C709" s="189" t="s">
        <v>591</v>
      </c>
      <c r="D709" s="189"/>
      <c r="E709" s="189"/>
      <c r="F709" s="189" t="s">
        <v>591</v>
      </c>
      <c r="G709" s="1018"/>
      <c r="H709" s="190">
        <v>302954</v>
      </c>
      <c r="I709" s="190"/>
      <c r="J709" s="190"/>
      <c r="K709" s="190">
        <f t="shared" si="16"/>
        <v>302954</v>
      </c>
      <c r="L709" s="620"/>
    </row>
    <row r="710" spans="1:12" s="191" customFormat="1">
      <c r="A710" s="189">
        <v>699</v>
      </c>
      <c r="B710" s="189" t="s">
        <v>1128</v>
      </c>
      <c r="C710" s="189" t="s">
        <v>591</v>
      </c>
      <c r="D710" s="189"/>
      <c r="E710" s="189"/>
      <c r="F710" s="189" t="s">
        <v>591</v>
      </c>
      <c r="G710" s="1018"/>
      <c r="H710" s="190">
        <v>317903</v>
      </c>
      <c r="I710" s="190"/>
      <c r="J710" s="190"/>
      <c r="K710" s="190">
        <f t="shared" si="16"/>
        <v>317903</v>
      </c>
      <c r="L710" s="620"/>
    </row>
    <row r="711" spans="1:12" s="191" customFormat="1">
      <c r="A711" s="189">
        <v>700</v>
      </c>
      <c r="B711" s="189" t="s">
        <v>1128</v>
      </c>
      <c r="C711" s="189" t="s">
        <v>591</v>
      </c>
      <c r="D711" s="189"/>
      <c r="E711" s="189"/>
      <c r="F711" s="189" t="s">
        <v>591</v>
      </c>
      <c r="G711" s="1018"/>
      <c r="H711" s="190">
        <v>318322</v>
      </c>
      <c r="I711" s="190"/>
      <c r="J711" s="190"/>
      <c r="K711" s="190">
        <f t="shared" si="16"/>
        <v>318322</v>
      </c>
      <c r="L711" s="620"/>
    </row>
    <row r="712" spans="1:12" s="191" customFormat="1">
      <c r="A712" s="189">
        <v>701</v>
      </c>
      <c r="B712" s="189" t="s">
        <v>1129</v>
      </c>
      <c r="C712" s="189" t="s">
        <v>591</v>
      </c>
      <c r="D712" s="189"/>
      <c r="E712" s="621" t="s">
        <v>1130</v>
      </c>
      <c r="F712" s="189" t="s">
        <v>591</v>
      </c>
      <c r="G712" s="189" t="s">
        <v>1131</v>
      </c>
      <c r="H712" s="190">
        <v>70000</v>
      </c>
      <c r="I712" s="190"/>
      <c r="J712" s="190"/>
      <c r="K712" s="190">
        <f t="shared" si="16"/>
        <v>70000</v>
      </c>
      <c r="L712" s="620"/>
    </row>
    <row r="713" spans="1:12" s="191" customFormat="1">
      <c r="A713" s="189">
        <v>702</v>
      </c>
      <c r="B713" s="189" t="s">
        <v>1132</v>
      </c>
      <c r="C713" s="189" t="s">
        <v>591</v>
      </c>
      <c r="D713" s="189"/>
      <c r="E713" s="189"/>
      <c r="F713" s="189" t="s">
        <v>591</v>
      </c>
      <c r="G713" s="1018"/>
      <c r="H713" s="190">
        <v>130722</v>
      </c>
      <c r="I713" s="190"/>
      <c r="J713" s="190"/>
      <c r="K713" s="190">
        <f t="shared" si="16"/>
        <v>130722</v>
      </c>
      <c r="L713" s="620"/>
    </row>
    <row r="714" spans="1:12" s="191" customFormat="1">
      <c r="A714" s="189">
        <v>703</v>
      </c>
      <c r="B714" s="189" t="s">
        <v>1132</v>
      </c>
      <c r="C714" s="189" t="s">
        <v>591</v>
      </c>
      <c r="D714" s="189"/>
      <c r="E714" s="189"/>
      <c r="F714" s="189" t="s">
        <v>591</v>
      </c>
      <c r="G714" s="1018"/>
      <c r="H714" s="190">
        <v>139636</v>
      </c>
      <c r="I714" s="190"/>
      <c r="J714" s="190"/>
      <c r="K714" s="190">
        <f t="shared" si="16"/>
        <v>139636</v>
      </c>
      <c r="L714" s="620"/>
    </row>
    <row r="715" spans="1:12" s="191" customFormat="1">
      <c r="A715" s="189">
        <v>704</v>
      </c>
      <c r="B715" s="189" t="s">
        <v>1132</v>
      </c>
      <c r="C715" s="189" t="s">
        <v>591</v>
      </c>
      <c r="D715" s="189"/>
      <c r="E715" s="189"/>
      <c r="F715" s="189" t="s">
        <v>591</v>
      </c>
      <c r="G715" s="1018"/>
      <c r="H715" s="190">
        <v>168246</v>
      </c>
      <c r="I715" s="190"/>
      <c r="J715" s="190"/>
      <c r="K715" s="190">
        <f t="shared" si="16"/>
        <v>168246</v>
      </c>
      <c r="L715" s="620"/>
    </row>
    <row r="716" spans="1:12" s="191" customFormat="1">
      <c r="A716" s="189">
        <v>705</v>
      </c>
      <c r="B716" s="189" t="s">
        <v>1132</v>
      </c>
      <c r="C716" s="189" t="s">
        <v>591</v>
      </c>
      <c r="D716" s="189"/>
      <c r="E716" s="189"/>
      <c r="F716" s="189" t="s">
        <v>591</v>
      </c>
      <c r="G716" s="1018"/>
      <c r="H716" s="190">
        <v>170823</v>
      </c>
      <c r="I716" s="190"/>
      <c r="J716" s="190"/>
      <c r="K716" s="190">
        <f t="shared" si="16"/>
        <v>170823</v>
      </c>
      <c r="L716" s="620"/>
    </row>
    <row r="717" spans="1:12" s="191" customFormat="1">
      <c r="A717" s="189">
        <v>706</v>
      </c>
      <c r="B717" s="189" t="s">
        <v>1132</v>
      </c>
      <c r="C717" s="189" t="s">
        <v>591</v>
      </c>
      <c r="D717" s="189"/>
      <c r="E717" s="189"/>
      <c r="F717" s="189" t="s">
        <v>591</v>
      </c>
      <c r="G717" s="1018"/>
      <c r="H717" s="190">
        <v>176580</v>
      </c>
      <c r="I717" s="190"/>
      <c r="J717" s="190"/>
      <c r="K717" s="190">
        <f t="shared" si="16"/>
        <v>176580</v>
      </c>
      <c r="L717" s="620"/>
    </row>
    <row r="718" spans="1:12" s="191" customFormat="1">
      <c r="A718" s="189">
        <v>707</v>
      </c>
      <c r="B718" s="189" t="s">
        <v>1132</v>
      </c>
      <c r="C718" s="189" t="s">
        <v>591</v>
      </c>
      <c r="D718" s="189"/>
      <c r="E718" s="189"/>
      <c r="F718" s="189" t="s">
        <v>591</v>
      </c>
      <c r="G718" s="1018"/>
      <c r="H718" s="190">
        <v>198424</v>
      </c>
      <c r="I718" s="190"/>
      <c r="J718" s="190"/>
      <c r="K718" s="190">
        <f t="shared" si="16"/>
        <v>198424</v>
      </c>
      <c r="L718" s="620"/>
    </row>
    <row r="719" spans="1:12" s="191" customFormat="1">
      <c r="A719" s="189">
        <v>708</v>
      </c>
      <c r="B719" s="189" t="s">
        <v>1132</v>
      </c>
      <c r="C719" s="189" t="s">
        <v>591</v>
      </c>
      <c r="D719" s="189"/>
      <c r="E719" s="189"/>
      <c r="F719" s="189" t="s">
        <v>591</v>
      </c>
      <c r="G719" s="1018"/>
      <c r="H719" s="190">
        <v>209145</v>
      </c>
      <c r="I719" s="190"/>
      <c r="J719" s="190"/>
      <c r="K719" s="190">
        <f t="shared" si="16"/>
        <v>209145</v>
      </c>
      <c r="L719" s="620"/>
    </row>
    <row r="720" spans="1:12" s="191" customFormat="1">
      <c r="A720" s="189">
        <v>709</v>
      </c>
      <c r="B720" s="189" t="s">
        <v>1132</v>
      </c>
      <c r="C720" s="189" t="s">
        <v>591</v>
      </c>
      <c r="D720" s="189"/>
      <c r="E720" s="189"/>
      <c r="F720" s="189" t="s">
        <v>591</v>
      </c>
      <c r="G720" s="1018"/>
      <c r="H720" s="190">
        <v>294074</v>
      </c>
      <c r="I720" s="190"/>
      <c r="J720" s="190"/>
      <c r="K720" s="190">
        <f t="shared" si="16"/>
        <v>294074</v>
      </c>
      <c r="L720" s="620"/>
    </row>
    <row r="721" spans="1:12" s="191" customFormat="1">
      <c r="A721" s="189">
        <v>710</v>
      </c>
      <c r="B721" s="189" t="s">
        <v>1132</v>
      </c>
      <c r="C721" s="189" t="s">
        <v>591</v>
      </c>
      <c r="D721" s="189"/>
      <c r="E721" s="189"/>
      <c r="F721" s="189" t="s">
        <v>591</v>
      </c>
      <c r="G721" s="1018"/>
      <c r="H721" s="190">
        <v>435647</v>
      </c>
      <c r="I721" s="190"/>
      <c r="J721" s="190"/>
      <c r="K721" s="190">
        <f t="shared" si="16"/>
        <v>435647</v>
      </c>
      <c r="L721" s="620"/>
    </row>
    <row r="722" spans="1:12" s="191" customFormat="1">
      <c r="A722" s="189">
        <v>711</v>
      </c>
      <c r="B722" s="189" t="s">
        <v>1132</v>
      </c>
      <c r="C722" s="189" t="s">
        <v>591</v>
      </c>
      <c r="D722" s="189"/>
      <c r="E722" s="189"/>
      <c r="F722" s="189" t="s">
        <v>591</v>
      </c>
      <c r="G722" s="1018"/>
      <c r="H722" s="190">
        <v>526417</v>
      </c>
      <c r="I722" s="190"/>
      <c r="J722" s="190"/>
      <c r="K722" s="190">
        <f t="shared" si="16"/>
        <v>526417</v>
      </c>
      <c r="L722" s="620"/>
    </row>
    <row r="723" spans="1:12" s="191" customFormat="1">
      <c r="A723" s="189">
        <v>712</v>
      </c>
      <c r="B723" s="189" t="s">
        <v>1132</v>
      </c>
      <c r="C723" s="189" t="s">
        <v>591</v>
      </c>
      <c r="D723" s="189"/>
      <c r="E723" s="189"/>
      <c r="F723" s="189" t="s">
        <v>591</v>
      </c>
      <c r="G723" s="1018"/>
      <c r="H723" s="190">
        <v>559726</v>
      </c>
      <c r="I723" s="190"/>
      <c r="J723" s="190"/>
      <c r="K723" s="190">
        <f t="shared" si="16"/>
        <v>559726</v>
      </c>
      <c r="L723" s="620"/>
    </row>
    <row r="724" spans="1:12" s="191" customFormat="1">
      <c r="A724" s="189">
        <v>713</v>
      </c>
      <c r="B724" s="189" t="s">
        <v>1133</v>
      </c>
      <c r="C724" s="189" t="s">
        <v>591</v>
      </c>
      <c r="D724" s="189"/>
      <c r="E724" s="189"/>
      <c r="F724" s="189" t="s">
        <v>591</v>
      </c>
      <c r="G724" s="1018"/>
      <c r="H724" s="190">
        <v>53500</v>
      </c>
      <c r="I724" s="190"/>
      <c r="J724" s="190"/>
      <c r="K724" s="190">
        <f t="shared" si="16"/>
        <v>53500</v>
      </c>
      <c r="L724" s="620"/>
    </row>
    <row r="725" spans="1:12" s="191" customFormat="1">
      <c r="A725" s="189">
        <v>714</v>
      </c>
      <c r="B725" s="189" t="s">
        <v>1133</v>
      </c>
      <c r="C725" s="189" t="s">
        <v>591</v>
      </c>
      <c r="D725" s="189"/>
      <c r="E725" s="189"/>
      <c r="F725" s="189" t="s">
        <v>591</v>
      </c>
      <c r="G725" s="1018"/>
      <c r="H725" s="190">
        <v>95000</v>
      </c>
      <c r="I725" s="190"/>
      <c r="J725" s="190"/>
      <c r="K725" s="190">
        <f t="shared" si="16"/>
        <v>95000</v>
      </c>
      <c r="L725" s="620"/>
    </row>
    <row r="726" spans="1:12" s="191" customFormat="1">
      <c r="A726" s="189">
        <v>715</v>
      </c>
      <c r="B726" s="189" t="s">
        <v>1133</v>
      </c>
      <c r="C726" s="189" t="s">
        <v>591</v>
      </c>
      <c r="D726" s="189"/>
      <c r="E726" s="189"/>
      <c r="F726" s="189" t="s">
        <v>591</v>
      </c>
      <c r="G726" s="1018"/>
      <c r="H726" s="190">
        <v>128800</v>
      </c>
      <c r="I726" s="190"/>
      <c r="J726" s="190"/>
      <c r="K726" s="190">
        <f t="shared" si="16"/>
        <v>128800</v>
      </c>
      <c r="L726" s="620"/>
    </row>
    <row r="727" spans="1:12" s="191" customFormat="1">
      <c r="A727" s="189">
        <v>716</v>
      </c>
      <c r="B727" s="189" t="s">
        <v>1133</v>
      </c>
      <c r="C727" s="189" t="s">
        <v>591</v>
      </c>
      <c r="D727" s="189"/>
      <c r="E727" s="189"/>
      <c r="F727" s="189" t="s">
        <v>591</v>
      </c>
      <c r="G727" s="1018"/>
      <c r="H727" s="190">
        <v>222000</v>
      </c>
      <c r="I727" s="190"/>
      <c r="J727" s="190"/>
      <c r="K727" s="190">
        <f t="shared" si="16"/>
        <v>222000</v>
      </c>
      <c r="L727" s="620"/>
    </row>
    <row r="728" spans="1:12" s="191" customFormat="1">
      <c r="A728" s="189">
        <v>717</v>
      </c>
      <c r="B728" s="189" t="s">
        <v>1133</v>
      </c>
      <c r="C728" s="189" t="s">
        <v>591</v>
      </c>
      <c r="D728" s="189"/>
      <c r="E728" s="189"/>
      <c r="F728" s="189" t="s">
        <v>591</v>
      </c>
      <c r="G728" s="1018"/>
      <c r="H728" s="190">
        <v>249800</v>
      </c>
      <c r="I728" s="190"/>
      <c r="J728" s="190"/>
      <c r="K728" s="190">
        <f t="shared" si="16"/>
        <v>249800</v>
      </c>
      <c r="L728" s="620"/>
    </row>
    <row r="729" spans="1:12" s="191" customFormat="1">
      <c r="A729" s="189">
        <v>718</v>
      </c>
      <c r="B729" s="189" t="s">
        <v>1133</v>
      </c>
      <c r="C729" s="189" t="s">
        <v>591</v>
      </c>
      <c r="D729" s="189"/>
      <c r="E729" s="189"/>
      <c r="F729" s="189" t="s">
        <v>591</v>
      </c>
      <c r="G729" s="1018"/>
      <c r="H729" s="190">
        <v>288279</v>
      </c>
      <c r="I729" s="190"/>
      <c r="J729" s="190"/>
      <c r="K729" s="190">
        <f t="shared" si="16"/>
        <v>288279</v>
      </c>
      <c r="L729" s="620"/>
    </row>
    <row r="730" spans="1:12" s="191" customFormat="1">
      <c r="A730" s="189">
        <v>719</v>
      </c>
      <c r="B730" s="189" t="s">
        <v>1133</v>
      </c>
      <c r="C730" s="189" t="s">
        <v>591</v>
      </c>
      <c r="D730" s="189"/>
      <c r="E730" s="189"/>
      <c r="F730" s="189" t="s">
        <v>591</v>
      </c>
      <c r="G730" s="1018"/>
      <c r="H730" s="190">
        <v>390000</v>
      </c>
      <c r="I730" s="190"/>
      <c r="J730" s="190"/>
      <c r="K730" s="190">
        <f t="shared" si="16"/>
        <v>390000</v>
      </c>
      <c r="L730" s="620"/>
    </row>
    <row r="731" spans="1:12" s="191" customFormat="1">
      <c r="A731" s="189">
        <v>720</v>
      </c>
      <c r="B731" s="189" t="s">
        <v>1134</v>
      </c>
      <c r="C731" s="189" t="s">
        <v>591</v>
      </c>
      <c r="D731" s="189"/>
      <c r="E731" s="189"/>
      <c r="F731" s="189" t="s">
        <v>591</v>
      </c>
      <c r="G731" s="1018"/>
      <c r="H731" s="190">
        <v>1500000</v>
      </c>
      <c r="I731" s="190"/>
      <c r="J731" s="190"/>
      <c r="K731" s="190">
        <f t="shared" si="16"/>
        <v>1500000</v>
      </c>
      <c r="L731" s="620"/>
    </row>
    <row r="732" spans="1:12" s="191" customFormat="1">
      <c r="A732" s="189">
        <v>721</v>
      </c>
      <c r="B732" s="189" t="s">
        <v>1135</v>
      </c>
      <c r="C732" s="189" t="s">
        <v>591</v>
      </c>
      <c r="D732" s="189"/>
      <c r="E732" s="189"/>
      <c r="F732" s="189" t="s">
        <v>591</v>
      </c>
      <c r="G732" s="1018"/>
      <c r="H732" s="190">
        <v>134320</v>
      </c>
      <c r="I732" s="190"/>
      <c r="J732" s="190"/>
      <c r="K732" s="190">
        <f t="shared" si="16"/>
        <v>134320</v>
      </c>
      <c r="L732" s="620"/>
    </row>
    <row r="733" spans="1:12" s="191" customFormat="1">
      <c r="A733" s="189">
        <v>722</v>
      </c>
      <c r="B733" s="189" t="s">
        <v>1136</v>
      </c>
      <c r="C733" s="189" t="s">
        <v>591</v>
      </c>
      <c r="D733" s="189"/>
      <c r="E733" s="189"/>
      <c r="F733" s="189" t="s">
        <v>591</v>
      </c>
      <c r="G733" s="1018"/>
      <c r="H733" s="190">
        <v>103500</v>
      </c>
      <c r="I733" s="190"/>
      <c r="J733" s="190"/>
      <c r="K733" s="190">
        <f t="shared" si="16"/>
        <v>103500</v>
      </c>
      <c r="L733" s="620"/>
    </row>
    <row r="734" spans="1:12" s="191" customFormat="1">
      <c r="A734" s="189">
        <v>723</v>
      </c>
      <c r="B734" s="189" t="s">
        <v>1137</v>
      </c>
      <c r="C734" s="189" t="s">
        <v>591</v>
      </c>
      <c r="D734" s="189"/>
      <c r="E734" s="189"/>
      <c r="F734" s="189" t="s">
        <v>591</v>
      </c>
      <c r="G734" s="1018"/>
      <c r="H734" s="190">
        <v>18000</v>
      </c>
      <c r="I734" s="190"/>
      <c r="J734" s="190"/>
      <c r="K734" s="190">
        <f t="shared" si="16"/>
        <v>18000</v>
      </c>
      <c r="L734" s="620"/>
    </row>
    <row r="735" spans="1:12" s="191" customFormat="1">
      <c r="A735" s="189">
        <v>724</v>
      </c>
      <c r="B735" s="189" t="s">
        <v>1138</v>
      </c>
      <c r="C735" s="189" t="s">
        <v>591</v>
      </c>
      <c r="D735" s="189">
        <v>2211002</v>
      </c>
      <c r="E735" s="189"/>
      <c r="F735" s="189" t="s">
        <v>591</v>
      </c>
      <c r="G735" s="189" t="s">
        <v>1139</v>
      </c>
      <c r="H735" s="190">
        <v>482000</v>
      </c>
      <c r="I735" s="190"/>
      <c r="J735" s="190"/>
      <c r="K735" s="190">
        <f t="shared" si="16"/>
        <v>482000</v>
      </c>
      <c r="L735" s="620"/>
    </row>
    <row r="736" spans="1:12" s="191" customFormat="1">
      <c r="A736" s="189">
        <v>725</v>
      </c>
      <c r="B736" s="189" t="s">
        <v>1140</v>
      </c>
      <c r="C736" s="189" t="s">
        <v>591</v>
      </c>
      <c r="D736" s="189">
        <v>2211015</v>
      </c>
      <c r="E736" s="189"/>
      <c r="F736" s="189" t="s">
        <v>591</v>
      </c>
      <c r="G736" s="189" t="s">
        <v>975</v>
      </c>
      <c r="H736" s="190">
        <v>32480</v>
      </c>
      <c r="I736" s="190"/>
      <c r="J736" s="190"/>
      <c r="K736" s="190">
        <f t="shared" si="16"/>
        <v>32480</v>
      </c>
      <c r="L736" s="620"/>
    </row>
    <row r="737" spans="1:12" s="191" customFormat="1">
      <c r="A737" s="189">
        <v>726</v>
      </c>
      <c r="B737" s="189" t="s">
        <v>1140</v>
      </c>
      <c r="C737" s="189" t="s">
        <v>591</v>
      </c>
      <c r="D737" s="189">
        <v>2211015</v>
      </c>
      <c r="E737" s="189"/>
      <c r="F737" s="189" t="s">
        <v>591</v>
      </c>
      <c r="G737" s="189" t="s">
        <v>975</v>
      </c>
      <c r="H737" s="190">
        <v>33760</v>
      </c>
      <c r="I737" s="190"/>
      <c r="J737" s="190"/>
      <c r="K737" s="190">
        <f t="shared" si="16"/>
        <v>33760</v>
      </c>
      <c r="L737" s="620"/>
    </row>
    <row r="738" spans="1:12" s="191" customFormat="1">
      <c r="A738" s="189">
        <v>727</v>
      </c>
      <c r="B738" s="189" t="s">
        <v>1140</v>
      </c>
      <c r="C738" s="189" t="s">
        <v>591</v>
      </c>
      <c r="D738" s="189">
        <v>2211015</v>
      </c>
      <c r="E738" s="189"/>
      <c r="F738" s="189" t="s">
        <v>591</v>
      </c>
      <c r="G738" s="189" t="s">
        <v>975</v>
      </c>
      <c r="H738" s="190">
        <v>75065</v>
      </c>
      <c r="I738" s="190"/>
      <c r="J738" s="190"/>
      <c r="K738" s="190">
        <f t="shared" si="16"/>
        <v>75065</v>
      </c>
      <c r="L738" s="620"/>
    </row>
    <row r="739" spans="1:12" s="191" customFormat="1">
      <c r="A739" s="189">
        <v>728</v>
      </c>
      <c r="B739" s="189" t="s">
        <v>1141</v>
      </c>
      <c r="C739" s="189" t="s">
        <v>591</v>
      </c>
      <c r="D739" s="189">
        <v>2211015</v>
      </c>
      <c r="E739" s="189"/>
      <c r="F739" s="189" t="s">
        <v>591</v>
      </c>
      <c r="G739" s="189" t="s">
        <v>975</v>
      </c>
      <c r="H739" s="190">
        <v>20116</v>
      </c>
      <c r="I739" s="190"/>
      <c r="J739" s="190"/>
      <c r="K739" s="190">
        <f t="shared" si="16"/>
        <v>20116</v>
      </c>
      <c r="L739" s="620"/>
    </row>
    <row r="740" spans="1:12" s="191" customFormat="1">
      <c r="A740" s="189">
        <v>729</v>
      </c>
      <c r="B740" s="189" t="s">
        <v>1141</v>
      </c>
      <c r="C740" s="189" t="s">
        <v>591</v>
      </c>
      <c r="D740" s="189">
        <v>2211015</v>
      </c>
      <c r="E740" s="189"/>
      <c r="F740" s="189" t="s">
        <v>591</v>
      </c>
      <c r="G740" s="189" t="s">
        <v>975</v>
      </c>
      <c r="H740" s="190">
        <v>33280</v>
      </c>
      <c r="I740" s="190"/>
      <c r="J740" s="190"/>
      <c r="K740" s="190">
        <f t="shared" si="16"/>
        <v>33280</v>
      </c>
      <c r="L740" s="620"/>
    </row>
    <row r="741" spans="1:12" s="191" customFormat="1">
      <c r="A741" s="189">
        <v>730</v>
      </c>
      <c r="B741" s="189" t="s">
        <v>1141</v>
      </c>
      <c r="C741" s="189" t="s">
        <v>591</v>
      </c>
      <c r="D741" s="189">
        <v>2211015</v>
      </c>
      <c r="E741" s="189"/>
      <c r="F741" s="189" t="s">
        <v>591</v>
      </c>
      <c r="G741" s="189" t="s">
        <v>975</v>
      </c>
      <c r="H741" s="190">
        <v>36600</v>
      </c>
      <c r="I741" s="190"/>
      <c r="J741" s="190"/>
      <c r="K741" s="190">
        <f t="shared" si="16"/>
        <v>36600</v>
      </c>
      <c r="L741" s="620"/>
    </row>
    <row r="742" spans="1:12" s="191" customFormat="1">
      <c r="A742" s="189">
        <v>731</v>
      </c>
      <c r="B742" s="189" t="s">
        <v>1141</v>
      </c>
      <c r="C742" s="189" t="s">
        <v>591</v>
      </c>
      <c r="D742" s="189">
        <v>2211015</v>
      </c>
      <c r="E742" s="189"/>
      <c r="F742" s="189" t="s">
        <v>591</v>
      </c>
      <c r="G742" s="189" t="s">
        <v>975</v>
      </c>
      <c r="H742" s="190">
        <v>36600</v>
      </c>
      <c r="I742" s="190"/>
      <c r="J742" s="190"/>
      <c r="K742" s="190">
        <f t="shared" si="16"/>
        <v>36600</v>
      </c>
      <c r="L742" s="620"/>
    </row>
    <row r="743" spans="1:12" s="191" customFormat="1">
      <c r="A743" s="189">
        <v>732</v>
      </c>
      <c r="B743" s="189" t="s">
        <v>1141</v>
      </c>
      <c r="C743" s="189" t="s">
        <v>591</v>
      </c>
      <c r="D743" s="189">
        <v>2211015</v>
      </c>
      <c r="E743" s="189"/>
      <c r="F743" s="189" t="s">
        <v>591</v>
      </c>
      <c r="G743" s="189" t="s">
        <v>975</v>
      </c>
      <c r="H743" s="190">
        <v>36783</v>
      </c>
      <c r="I743" s="190"/>
      <c r="J743" s="190"/>
      <c r="K743" s="190">
        <f t="shared" si="16"/>
        <v>36783</v>
      </c>
      <c r="L743" s="620"/>
    </row>
    <row r="744" spans="1:12" s="191" customFormat="1">
      <c r="A744" s="189">
        <v>733</v>
      </c>
      <c r="B744" s="189" t="s">
        <v>1141</v>
      </c>
      <c r="C744" s="189" t="s">
        <v>591</v>
      </c>
      <c r="D744" s="189">
        <v>2211015</v>
      </c>
      <c r="E744" s="189"/>
      <c r="F744" s="189" t="s">
        <v>591</v>
      </c>
      <c r="G744" s="189" t="s">
        <v>975</v>
      </c>
      <c r="H744" s="190">
        <v>36966</v>
      </c>
      <c r="I744" s="190"/>
      <c r="J744" s="190"/>
      <c r="K744" s="190">
        <f t="shared" si="16"/>
        <v>36966</v>
      </c>
      <c r="L744" s="620"/>
    </row>
    <row r="745" spans="1:12" s="191" customFormat="1">
      <c r="A745" s="189">
        <v>734</v>
      </c>
      <c r="B745" s="189" t="s">
        <v>1141</v>
      </c>
      <c r="C745" s="189" t="s">
        <v>591</v>
      </c>
      <c r="D745" s="189">
        <v>2211015</v>
      </c>
      <c r="E745" s="189"/>
      <c r="F745" s="189" t="s">
        <v>591</v>
      </c>
      <c r="G745" s="189" t="s">
        <v>975</v>
      </c>
      <c r="H745" s="190">
        <v>36966</v>
      </c>
      <c r="I745" s="190"/>
      <c r="J745" s="190"/>
      <c r="K745" s="190">
        <f t="shared" si="16"/>
        <v>36966</v>
      </c>
      <c r="L745" s="620"/>
    </row>
    <row r="746" spans="1:12" s="191" customFormat="1">
      <c r="A746" s="189">
        <v>735</v>
      </c>
      <c r="B746" s="189" t="s">
        <v>1141</v>
      </c>
      <c r="C746" s="189" t="s">
        <v>591</v>
      </c>
      <c r="D746" s="189">
        <v>2211015</v>
      </c>
      <c r="E746" s="189"/>
      <c r="F746" s="189" t="s">
        <v>591</v>
      </c>
      <c r="G746" s="189" t="s">
        <v>975</v>
      </c>
      <c r="H746" s="190">
        <v>37698</v>
      </c>
      <c r="I746" s="190"/>
      <c r="J746" s="190"/>
      <c r="K746" s="190">
        <f t="shared" si="16"/>
        <v>37698</v>
      </c>
      <c r="L746" s="620"/>
    </row>
    <row r="747" spans="1:12" s="191" customFormat="1">
      <c r="A747" s="189">
        <v>736</v>
      </c>
      <c r="B747" s="189" t="s">
        <v>1141</v>
      </c>
      <c r="C747" s="189" t="s">
        <v>591</v>
      </c>
      <c r="D747" s="189">
        <v>2211015</v>
      </c>
      <c r="E747" s="189"/>
      <c r="F747" s="189" t="s">
        <v>591</v>
      </c>
      <c r="G747" s="189" t="s">
        <v>975</v>
      </c>
      <c r="H747" s="190">
        <v>38064</v>
      </c>
      <c r="I747" s="190"/>
      <c r="J747" s="190"/>
      <c r="K747" s="190">
        <f t="shared" si="16"/>
        <v>38064</v>
      </c>
      <c r="L747" s="620"/>
    </row>
    <row r="748" spans="1:12" s="191" customFormat="1">
      <c r="A748" s="189">
        <v>737</v>
      </c>
      <c r="B748" s="189" t="s">
        <v>1141</v>
      </c>
      <c r="C748" s="189" t="s">
        <v>591</v>
      </c>
      <c r="D748" s="189">
        <v>2211015</v>
      </c>
      <c r="E748" s="189"/>
      <c r="F748" s="189" t="s">
        <v>591</v>
      </c>
      <c r="G748" s="189" t="s">
        <v>975</v>
      </c>
      <c r="H748" s="190">
        <v>38916</v>
      </c>
      <c r="I748" s="190"/>
      <c r="J748" s="190"/>
      <c r="K748" s="190">
        <f t="shared" si="16"/>
        <v>38916</v>
      </c>
      <c r="L748" s="620"/>
    </row>
    <row r="749" spans="1:12" s="191" customFormat="1">
      <c r="A749" s="189">
        <v>738</v>
      </c>
      <c r="B749" s="189" t="s">
        <v>1141</v>
      </c>
      <c r="C749" s="189" t="s">
        <v>591</v>
      </c>
      <c r="D749" s="189">
        <v>2211015</v>
      </c>
      <c r="E749" s="189"/>
      <c r="F749" s="189" t="s">
        <v>591</v>
      </c>
      <c r="G749" s="189" t="s">
        <v>975</v>
      </c>
      <c r="H749" s="190">
        <v>39104</v>
      </c>
      <c r="I749" s="190"/>
      <c r="J749" s="190"/>
      <c r="K749" s="190">
        <f t="shared" si="16"/>
        <v>39104</v>
      </c>
      <c r="L749" s="620"/>
    </row>
    <row r="750" spans="1:12" s="191" customFormat="1">
      <c r="A750" s="189">
        <v>739</v>
      </c>
      <c r="B750" s="189" t="s">
        <v>1141</v>
      </c>
      <c r="C750" s="189" t="s">
        <v>591</v>
      </c>
      <c r="D750" s="189">
        <v>2211015</v>
      </c>
      <c r="E750" s="189"/>
      <c r="F750" s="189" t="s">
        <v>591</v>
      </c>
      <c r="G750" s="189" t="s">
        <v>975</v>
      </c>
      <c r="H750" s="190">
        <v>41724</v>
      </c>
      <c r="I750" s="190"/>
      <c r="J750" s="190"/>
      <c r="K750" s="190">
        <f t="shared" si="16"/>
        <v>41724</v>
      </c>
      <c r="L750" s="620"/>
    </row>
    <row r="751" spans="1:12" s="191" customFormat="1">
      <c r="A751" s="189">
        <v>740</v>
      </c>
      <c r="B751" s="189" t="s">
        <v>1142</v>
      </c>
      <c r="C751" s="189" t="s">
        <v>591</v>
      </c>
      <c r="D751" s="189">
        <v>2211015</v>
      </c>
      <c r="E751" s="189">
        <v>43140</v>
      </c>
      <c r="F751" s="189" t="s">
        <v>591</v>
      </c>
      <c r="G751" s="189" t="s">
        <v>975</v>
      </c>
      <c r="H751" s="190">
        <v>42516</v>
      </c>
      <c r="I751" s="190"/>
      <c r="J751" s="190"/>
      <c r="K751" s="190">
        <f t="shared" si="16"/>
        <v>42516</v>
      </c>
      <c r="L751" s="620"/>
    </row>
    <row r="752" spans="1:12" s="191" customFormat="1">
      <c r="A752" s="189">
        <v>741</v>
      </c>
      <c r="B752" s="189" t="s">
        <v>1142</v>
      </c>
      <c r="C752" s="189" t="s">
        <v>591</v>
      </c>
      <c r="D752" s="189">
        <v>2211015</v>
      </c>
      <c r="E752" s="189">
        <v>43064</v>
      </c>
      <c r="F752" s="189" t="s">
        <v>591</v>
      </c>
      <c r="G752" s="189" t="s">
        <v>975</v>
      </c>
      <c r="H752" s="190">
        <v>47400</v>
      </c>
      <c r="I752" s="190"/>
      <c r="J752" s="190"/>
      <c r="K752" s="190">
        <f t="shared" si="16"/>
        <v>47400</v>
      </c>
      <c r="L752" s="620"/>
    </row>
    <row r="753" spans="1:12" s="191" customFormat="1">
      <c r="A753" s="189">
        <v>742</v>
      </c>
      <c r="B753" s="189" t="s">
        <v>1142</v>
      </c>
      <c r="C753" s="189" t="s">
        <v>591</v>
      </c>
      <c r="D753" s="189">
        <v>2211015</v>
      </c>
      <c r="E753" s="189"/>
      <c r="F753" s="189" t="s">
        <v>591</v>
      </c>
      <c r="G753" s="189" t="s">
        <v>975</v>
      </c>
      <c r="H753" s="190">
        <v>54000</v>
      </c>
      <c r="I753" s="190"/>
      <c r="J753" s="190"/>
      <c r="K753" s="190">
        <f t="shared" si="16"/>
        <v>54000</v>
      </c>
      <c r="L753" s="620"/>
    </row>
    <row r="754" spans="1:12" s="191" customFormat="1">
      <c r="A754" s="189">
        <v>743</v>
      </c>
      <c r="B754" s="189" t="s">
        <v>1143</v>
      </c>
      <c r="C754" s="189" t="s">
        <v>591</v>
      </c>
      <c r="D754" s="189"/>
      <c r="E754" s="189"/>
      <c r="F754" s="189" t="s">
        <v>591</v>
      </c>
      <c r="G754" s="1018"/>
      <c r="H754" s="190">
        <v>47000</v>
      </c>
      <c r="I754" s="190"/>
      <c r="J754" s="190"/>
      <c r="K754" s="190">
        <f t="shared" si="16"/>
        <v>47000</v>
      </c>
      <c r="L754" s="620"/>
    </row>
    <row r="755" spans="1:12" s="191" customFormat="1">
      <c r="A755" s="189">
        <v>744</v>
      </c>
      <c r="B755" s="189" t="s">
        <v>1143</v>
      </c>
      <c r="C755" s="189" t="s">
        <v>591</v>
      </c>
      <c r="D755" s="189"/>
      <c r="E755" s="189"/>
      <c r="F755" s="189" t="s">
        <v>591</v>
      </c>
      <c r="G755" s="1018"/>
      <c r="H755" s="190">
        <v>65000</v>
      </c>
      <c r="I755" s="190"/>
      <c r="J755" s="190"/>
      <c r="K755" s="190">
        <f t="shared" si="16"/>
        <v>65000</v>
      </c>
      <c r="L755" s="620"/>
    </row>
    <row r="756" spans="1:12" s="191" customFormat="1">
      <c r="A756" s="189">
        <v>745</v>
      </c>
      <c r="B756" s="189" t="s">
        <v>1143</v>
      </c>
      <c r="C756" s="189" t="s">
        <v>591</v>
      </c>
      <c r="D756" s="189"/>
      <c r="E756" s="189"/>
      <c r="F756" s="189" t="s">
        <v>591</v>
      </c>
      <c r="G756" s="1018"/>
      <c r="H756" s="190">
        <v>81000</v>
      </c>
      <c r="I756" s="190"/>
      <c r="J756" s="190"/>
      <c r="K756" s="190">
        <f t="shared" si="16"/>
        <v>81000</v>
      </c>
      <c r="L756" s="620"/>
    </row>
    <row r="757" spans="1:12" s="191" customFormat="1">
      <c r="A757" s="189">
        <v>746</v>
      </c>
      <c r="B757" s="189" t="s">
        <v>1143</v>
      </c>
      <c r="C757" s="189" t="s">
        <v>591</v>
      </c>
      <c r="D757" s="189"/>
      <c r="E757" s="189"/>
      <c r="F757" s="189" t="s">
        <v>591</v>
      </c>
      <c r="G757" s="1018"/>
      <c r="H757" s="190">
        <v>96000</v>
      </c>
      <c r="I757" s="190"/>
      <c r="J757" s="190"/>
      <c r="K757" s="190">
        <f t="shared" si="16"/>
        <v>96000</v>
      </c>
      <c r="L757" s="620"/>
    </row>
    <row r="758" spans="1:12" s="191" customFormat="1">
      <c r="A758" s="189">
        <v>747</v>
      </c>
      <c r="B758" s="189" t="s">
        <v>1143</v>
      </c>
      <c r="C758" s="189" t="s">
        <v>591</v>
      </c>
      <c r="D758" s="189"/>
      <c r="E758" s="189"/>
      <c r="F758" s="189" t="s">
        <v>591</v>
      </c>
      <c r="G758" s="1018"/>
      <c r="H758" s="190">
        <v>111000</v>
      </c>
      <c r="I758" s="190"/>
      <c r="J758" s="190"/>
      <c r="K758" s="190">
        <f t="shared" si="16"/>
        <v>111000</v>
      </c>
      <c r="L758" s="620"/>
    </row>
    <row r="759" spans="1:12" s="191" customFormat="1">
      <c r="A759" s="189">
        <v>748</v>
      </c>
      <c r="B759" s="189" t="s">
        <v>1143</v>
      </c>
      <c r="C759" s="189" t="s">
        <v>591</v>
      </c>
      <c r="D759" s="189"/>
      <c r="E759" s="189"/>
      <c r="F759" s="189" t="s">
        <v>591</v>
      </c>
      <c r="G759" s="1018"/>
      <c r="H759" s="190">
        <v>163740</v>
      </c>
      <c r="I759" s="190"/>
      <c r="J759" s="190"/>
      <c r="K759" s="190">
        <f t="shared" si="16"/>
        <v>163740</v>
      </c>
      <c r="L759" s="620"/>
    </row>
    <row r="760" spans="1:12" s="191" customFormat="1">
      <c r="A760" s="189">
        <v>749</v>
      </c>
      <c r="B760" s="189" t="s">
        <v>1143</v>
      </c>
      <c r="C760" s="189" t="s">
        <v>591</v>
      </c>
      <c r="D760" s="189"/>
      <c r="E760" s="189"/>
      <c r="F760" s="189" t="s">
        <v>591</v>
      </c>
      <c r="G760" s="1018"/>
      <c r="H760" s="190">
        <v>332000</v>
      </c>
      <c r="I760" s="190"/>
      <c r="J760" s="190"/>
      <c r="K760" s="190">
        <f t="shared" si="16"/>
        <v>332000</v>
      </c>
      <c r="L760" s="620"/>
    </row>
    <row r="761" spans="1:12" s="191" customFormat="1">
      <c r="A761" s="189">
        <v>750</v>
      </c>
      <c r="B761" s="189" t="s">
        <v>1144</v>
      </c>
      <c r="C761" s="189" t="s">
        <v>591</v>
      </c>
      <c r="D761" s="189"/>
      <c r="E761" s="189"/>
      <c r="F761" s="189" t="s">
        <v>591</v>
      </c>
      <c r="G761" s="1018"/>
      <c r="H761" s="190">
        <v>26600</v>
      </c>
      <c r="I761" s="190"/>
      <c r="J761" s="190"/>
      <c r="K761" s="190">
        <f t="shared" si="16"/>
        <v>26600</v>
      </c>
      <c r="L761" s="620"/>
    </row>
    <row r="762" spans="1:12" s="191" customFormat="1">
      <c r="A762" s="189">
        <v>751</v>
      </c>
      <c r="B762" s="189" t="s">
        <v>1144</v>
      </c>
      <c r="C762" s="189" t="s">
        <v>591</v>
      </c>
      <c r="D762" s="189"/>
      <c r="E762" s="189"/>
      <c r="F762" s="189" t="s">
        <v>591</v>
      </c>
      <c r="G762" s="1018"/>
      <c r="H762" s="190">
        <v>92600</v>
      </c>
      <c r="I762" s="190"/>
      <c r="J762" s="190"/>
      <c r="K762" s="190">
        <f t="shared" si="16"/>
        <v>92600</v>
      </c>
      <c r="L762" s="620"/>
    </row>
    <row r="763" spans="1:12" s="191" customFormat="1">
      <c r="A763" s="189">
        <v>752</v>
      </c>
      <c r="B763" s="189" t="s">
        <v>1144</v>
      </c>
      <c r="C763" s="189" t="s">
        <v>591</v>
      </c>
      <c r="D763" s="189"/>
      <c r="E763" s="189"/>
      <c r="F763" s="189" t="s">
        <v>591</v>
      </c>
      <c r="G763" s="1018"/>
      <c r="H763" s="190">
        <v>210000</v>
      </c>
      <c r="I763" s="190"/>
      <c r="J763" s="190"/>
      <c r="K763" s="190">
        <f t="shared" si="16"/>
        <v>210000</v>
      </c>
      <c r="L763" s="620"/>
    </row>
    <row r="764" spans="1:12" s="191" customFormat="1">
      <c r="A764" s="189">
        <v>753</v>
      </c>
      <c r="B764" s="189" t="s">
        <v>1144</v>
      </c>
      <c r="C764" s="189" t="s">
        <v>591</v>
      </c>
      <c r="D764" s="189"/>
      <c r="E764" s="189"/>
      <c r="F764" s="189" t="s">
        <v>591</v>
      </c>
      <c r="G764" s="1018"/>
      <c r="H764" s="190">
        <v>494500</v>
      </c>
      <c r="I764" s="190"/>
      <c r="J764" s="190"/>
      <c r="K764" s="190">
        <f t="shared" si="16"/>
        <v>494500</v>
      </c>
      <c r="L764" s="620"/>
    </row>
    <row r="765" spans="1:12" s="191" customFormat="1">
      <c r="A765" s="189">
        <v>754</v>
      </c>
      <c r="B765" s="189" t="s">
        <v>1144</v>
      </c>
      <c r="C765" s="189" t="s">
        <v>591</v>
      </c>
      <c r="D765" s="189"/>
      <c r="E765" s="189"/>
      <c r="F765" s="189" t="s">
        <v>591</v>
      </c>
      <c r="G765" s="1018"/>
      <c r="H765" s="190">
        <v>632500</v>
      </c>
      <c r="I765" s="190"/>
      <c r="J765" s="190"/>
      <c r="K765" s="190">
        <f t="shared" ref="K765:K828" si="17">H765-I765+J765</f>
        <v>632500</v>
      </c>
      <c r="L765" s="620"/>
    </row>
    <row r="766" spans="1:12" s="191" customFormat="1">
      <c r="A766" s="189">
        <v>755</v>
      </c>
      <c r="B766" s="189" t="s">
        <v>1145</v>
      </c>
      <c r="C766" s="189" t="s">
        <v>591</v>
      </c>
      <c r="D766" s="189"/>
      <c r="E766" s="189"/>
      <c r="F766" s="189" t="s">
        <v>591</v>
      </c>
      <c r="G766" s="1018"/>
      <c r="H766" s="190">
        <v>420000</v>
      </c>
      <c r="I766" s="190"/>
      <c r="J766" s="190"/>
      <c r="K766" s="190">
        <f t="shared" si="17"/>
        <v>420000</v>
      </c>
      <c r="L766" s="620"/>
    </row>
    <row r="767" spans="1:12" s="191" customFormat="1">
      <c r="A767" s="189">
        <v>756</v>
      </c>
      <c r="B767" s="189" t="s">
        <v>1146</v>
      </c>
      <c r="C767" s="189" t="s">
        <v>591</v>
      </c>
      <c r="D767" s="189"/>
      <c r="E767" s="189"/>
      <c r="F767" s="189" t="s">
        <v>591</v>
      </c>
      <c r="G767" s="1018"/>
      <c r="H767" s="190">
        <v>1022500</v>
      </c>
      <c r="I767" s="190"/>
      <c r="J767" s="190"/>
      <c r="K767" s="190">
        <f t="shared" si="17"/>
        <v>1022500</v>
      </c>
      <c r="L767" s="620"/>
    </row>
    <row r="768" spans="1:12" s="191" customFormat="1">
      <c r="A768" s="189">
        <v>757</v>
      </c>
      <c r="B768" s="189" t="s">
        <v>1147</v>
      </c>
      <c r="C768" s="189" t="s">
        <v>591</v>
      </c>
      <c r="D768" s="189"/>
      <c r="E768" s="189"/>
      <c r="F768" s="189" t="s">
        <v>591</v>
      </c>
      <c r="G768" s="1018"/>
      <c r="H768" s="190">
        <v>3000000</v>
      </c>
      <c r="I768" s="190"/>
      <c r="J768" s="190"/>
      <c r="K768" s="190">
        <f t="shared" si="17"/>
        <v>3000000</v>
      </c>
      <c r="L768" s="620"/>
    </row>
    <row r="769" spans="1:12" s="191" customFormat="1">
      <c r="A769" s="189">
        <v>758</v>
      </c>
      <c r="B769" s="189" t="s">
        <v>1148</v>
      </c>
      <c r="C769" s="189" t="s">
        <v>591</v>
      </c>
      <c r="D769" s="189"/>
      <c r="E769" s="189"/>
      <c r="F769" s="189" t="s">
        <v>591</v>
      </c>
      <c r="G769" s="1018"/>
      <c r="H769" s="190">
        <v>358250</v>
      </c>
      <c r="I769" s="190"/>
      <c r="J769" s="190"/>
      <c r="K769" s="190">
        <f t="shared" si="17"/>
        <v>358250</v>
      </c>
      <c r="L769" s="620"/>
    </row>
    <row r="770" spans="1:12" s="191" customFormat="1">
      <c r="A770" s="189">
        <v>759</v>
      </c>
      <c r="B770" s="189" t="s">
        <v>1149</v>
      </c>
      <c r="C770" s="189" t="s">
        <v>591</v>
      </c>
      <c r="D770" s="189"/>
      <c r="E770" s="189"/>
      <c r="F770" s="189" t="s">
        <v>591</v>
      </c>
      <c r="G770" s="1018"/>
      <c r="H770" s="190">
        <v>23322</v>
      </c>
      <c r="I770" s="190"/>
      <c r="J770" s="190"/>
      <c r="K770" s="190">
        <f t="shared" si="17"/>
        <v>23322</v>
      </c>
      <c r="L770" s="620"/>
    </row>
    <row r="771" spans="1:12" s="191" customFormat="1">
      <c r="A771" s="189">
        <v>760</v>
      </c>
      <c r="B771" s="189" t="s">
        <v>1149</v>
      </c>
      <c r="C771" s="189" t="s">
        <v>591</v>
      </c>
      <c r="D771" s="189"/>
      <c r="E771" s="189"/>
      <c r="F771" s="189" t="s">
        <v>591</v>
      </c>
      <c r="G771" s="1018"/>
      <c r="H771" s="190">
        <v>30018</v>
      </c>
      <c r="I771" s="190"/>
      <c r="J771" s="190"/>
      <c r="K771" s="190">
        <f t="shared" si="17"/>
        <v>30018</v>
      </c>
      <c r="L771" s="620"/>
    </row>
    <row r="772" spans="1:12" s="191" customFormat="1">
      <c r="A772" s="189">
        <v>761</v>
      </c>
      <c r="B772" s="189" t="s">
        <v>1150</v>
      </c>
      <c r="C772" s="189" t="s">
        <v>591</v>
      </c>
      <c r="D772" s="189"/>
      <c r="E772" s="189"/>
      <c r="F772" s="189" t="s">
        <v>591</v>
      </c>
      <c r="G772" s="1018"/>
      <c r="H772" s="190">
        <v>354500</v>
      </c>
      <c r="I772" s="190"/>
      <c r="J772" s="190"/>
      <c r="K772" s="190">
        <f t="shared" si="17"/>
        <v>354500</v>
      </c>
      <c r="L772" s="620"/>
    </row>
    <row r="773" spans="1:12" s="191" customFormat="1">
      <c r="A773" s="189">
        <v>762</v>
      </c>
      <c r="B773" s="189" t="s">
        <v>1151</v>
      </c>
      <c r="C773" s="189" t="s">
        <v>591</v>
      </c>
      <c r="D773" s="189"/>
      <c r="E773" s="189"/>
      <c r="F773" s="189" t="s">
        <v>591</v>
      </c>
      <c r="G773" s="1018"/>
      <c r="H773" s="190">
        <v>500000</v>
      </c>
      <c r="I773" s="190"/>
      <c r="J773" s="190"/>
      <c r="K773" s="190">
        <f t="shared" si="17"/>
        <v>500000</v>
      </c>
      <c r="L773" s="620"/>
    </row>
    <row r="774" spans="1:12" s="191" customFormat="1">
      <c r="A774" s="189">
        <v>763</v>
      </c>
      <c r="B774" s="189" t="s">
        <v>1152</v>
      </c>
      <c r="C774" s="189" t="s">
        <v>591</v>
      </c>
      <c r="D774" s="189"/>
      <c r="E774" s="189"/>
      <c r="F774" s="189" t="s">
        <v>591</v>
      </c>
      <c r="G774" s="1018"/>
      <c r="H774" s="190">
        <v>120700</v>
      </c>
      <c r="I774" s="190"/>
      <c r="J774" s="190"/>
      <c r="K774" s="190">
        <f t="shared" si="17"/>
        <v>120700</v>
      </c>
      <c r="L774" s="620"/>
    </row>
    <row r="775" spans="1:12" s="191" customFormat="1">
      <c r="A775" s="189">
        <v>764</v>
      </c>
      <c r="B775" s="189" t="s">
        <v>1153</v>
      </c>
      <c r="C775" s="189" t="s">
        <v>591</v>
      </c>
      <c r="D775" s="189"/>
      <c r="E775" s="189"/>
      <c r="F775" s="189" t="s">
        <v>591</v>
      </c>
      <c r="G775" s="1018"/>
      <c r="H775" s="190">
        <v>632000</v>
      </c>
      <c r="I775" s="190"/>
      <c r="J775" s="190"/>
      <c r="K775" s="190">
        <f t="shared" si="17"/>
        <v>632000</v>
      </c>
      <c r="L775" s="620"/>
    </row>
    <row r="776" spans="1:12" s="191" customFormat="1">
      <c r="A776" s="189">
        <v>765</v>
      </c>
      <c r="B776" s="189" t="s">
        <v>1153</v>
      </c>
      <c r="C776" s="189" t="s">
        <v>591</v>
      </c>
      <c r="D776" s="189"/>
      <c r="E776" s="189"/>
      <c r="F776" s="189" t="s">
        <v>591</v>
      </c>
      <c r="G776" s="1018"/>
      <c r="H776" s="190">
        <v>160000</v>
      </c>
      <c r="I776" s="190"/>
      <c r="J776" s="190"/>
      <c r="K776" s="190">
        <f t="shared" si="17"/>
        <v>160000</v>
      </c>
      <c r="L776" s="620"/>
    </row>
    <row r="777" spans="1:12" s="191" customFormat="1">
      <c r="A777" s="189">
        <v>766</v>
      </c>
      <c r="B777" s="189" t="s">
        <v>1153</v>
      </c>
      <c r="C777" s="189" t="s">
        <v>591</v>
      </c>
      <c r="D777" s="189"/>
      <c r="E777" s="189"/>
      <c r="F777" s="189" t="s">
        <v>591</v>
      </c>
      <c r="G777" s="1018"/>
      <c r="H777" s="190">
        <v>241050</v>
      </c>
      <c r="I777" s="190"/>
      <c r="J777" s="190"/>
      <c r="K777" s="190">
        <f t="shared" si="17"/>
        <v>241050</v>
      </c>
      <c r="L777" s="620"/>
    </row>
    <row r="778" spans="1:12" s="191" customFormat="1">
      <c r="A778" s="189">
        <v>767</v>
      </c>
      <c r="B778" s="189" t="s">
        <v>1153</v>
      </c>
      <c r="C778" s="189" t="s">
        <v>591</v>
      </c>
      <c r="D778" s="189"/>
      <c r="E778" s="189"/>
      <c r="F778" s="189" t="s">
        <v>591</v>
      </c>
      <c r="G778" s="1018"/>
      <c r="H778" s="190">
        <v>258350</v>
      </c>
      <c r="I778" s="190"/>
      <c r="J778" s="190"/>
      <c r="K778" s="190">
        <f t="shared" si="17"/>
        <v>258350</v>
      </c>
      <c r="L778" s="620"/>
    </row>
    <row r="779" spans="1:12" s="191" customFormat="1">
      <c r="A779" s="189">
        <v>768</v>
      </c>
      <c r="B779" s="189" t="s">
        <v>1153</v>
      </c>
      <c r="C779" s="189" t="s">
        <v>591</v>
      </c>
      <c r="D779" s="189"/>
      <c r="E779" s="189"/>
      <c r="F779" s="189" t="s">
        <v>591</v>
      </c>
      <c r="G779" s="1018"/>
      <c r="H779" s="190">
        <v>69600</v>
      </c>
      <c r="I779" s="190"/>
      <c r="J779" s="190"/>
      <c r="K779" s="190">
        <f t="shared" si="17"/>
        <v>69600</v>
      </c>
      <c r="L779" s="620"/>
    </row>
    <row r="780" spans="1:12" s="191" customFormat="1">
      <c r="A780" s="189">
        <v>769</v>
      </c>
      <c r="B780" s="189" t="s">
        <v>1153</v>
      </c>
      <c r="C780" s="189" t="s">
        <v>591</v>
      </c>
      <c r="D780" s="189">
        <v>2211015</v>
      </c>
      <c r="E780" s="189"/>
      <c r="F780" s="189" t="s">
        <v>591</v>
      </c>
      <c r="G780" s="189" t="s">
        <v>1154</v>
      </c>
      <c r="H780" s="190">
        <v>241050</v>
      </c>
      <c r="I780" s="190"/>
      <c r="J780" s="190"/>
      <c r="K780" s="190">
        <f t="shared" si="17"/>
        <v>241050</v>
      </c>
      <c r="L780" s="620"/>
    </row>
    <row r="781" spans="1:12" s="191" customFormat="1">
      <c r="A781" s="189">
        <v>770</v>
      </c>
      <c r="B781" s="189" t="s">
        <v>1155</v>
      </c>
      <c r="C781" s="189" t="s">
        <v>591</v>
      </c>
      <c r="D781" s="189"/>
      <c r="E781" s="189"/>
      <c r="F781" s="189" t="s">
        <v>591</v>
      </c>
      <c r="G781" s="1018"/>
      <c r="H781" s="190">
        <v>870000</v>
      </c>
      <c r="I781" s="190"/>
      <c r="J781" s="190"/>
      <c r="K781" s="190">
        <f t="shared" si="17"/>
        <v>870000</v>
      </c>
      <c r="L781" s="620"/>
    </row>
    <row r="782" spans="1:12" s="191" customFormat="1">
      <c r="A782" s="189">
        <v>771</v>
      </c>
      <c r="B782" s="189" t="s">
        <v>1155</v>
      </c>
      <c r="C782" s="189" t="s">
        <v>591</v>
      </c>
      <c r="D782" s="189"/>
      <c r="E782" s="189"/>
      <c r="F782" s="189" t="s">
        <v>591</v>
      </c>
      <c r="G782" s="1018"/>
      <c r="H782" s="190">
        <v>1167200</v>
      </c>
      <c r="I782" s="190"/>
      <c r="J782" s="190"/>
      <c r="K782" s="190">
        <f t="shared" si="17"/>
        <v>1167200</v>
      </c>
      <c r="L782" s="620"/>
    </row>
    <row r="783" spans="1:12" s="191" customFormat="1">
      <c r="A783" s="189">
        <v>772</v>
      </c>
      <c r="B783" s="189" t="s">
        <v>1155</v>
      </c>
      <c r="C783" s="189" t="s">
        <v>591</v>
      </c>
      <c r="D783" s="189"/>
      <c r="E783" s="189"/>
      <c r="F783" s="189" t="s">
        <v>591</v>
      </c>
      <c r="G783" s="1018"/>
      <c r="H783" s="190">
        <v>1949208</v>
      </c>
      <c r="I783" s="190"/>
      <c r="J783" s="190"/>
      <c r="K783" s="190">
        <f t="shared" si="17"/>
        <v>1949208</v>
      </c>
      <c r="L783" s="620"/>
    </row>
    <row r="784" spans="1:12" s="191" customFormat="1">
      <c r="A784" s="189">
        <v>773</v>
      </c>
      <c r="B784" s="189" t="s">
        <v>1156</v>
      </c>
      <c r="C784" s="189" t="s">
        <v>591</v>
      </c>
      <c r="D784" s="189"/>
      <c r="E784" s="189"/>
      <c r="F784" s="189" t="s">
        <v>591</v>
      </c>
      <c r="G784" s="1018"/>
      <c r="H784" s="190">
        <v>5000</v>
      </c>
      <c r="I784" s="190"/>
      <c r="J784" s="190"/>
      <c r="K784" s="190">
        <f t="shared" si="17"/>
        <v>5000</v>
      </c>
      <c r="L784" s="620"/>
    </row>
    <row r="785" spans="1:12" s="191" customFormat="1">
      <c r="A785" s="189">
        <v>774</v>
      </c>
      <c r="B785" s="189" t="s">
        <v>1157</v>
      </c>
      <c r="C785" s="189" t="s">
        <v>591</v>
      </c>
      <c r="D785" s="189"/>
      <c r="E785" s="189"/>
      <c r="F785" s="189" t="s">
        <v>591</v>
      </c>
      <c r="G785" s="1018"/>
      <c r="H785" s="190">
        <v>10614</v>
      </c>
      <c r="I785" s="190"/>
      <c r="J785" s="190"/>
      <c r="K785" s="190">
        <f t="shared" si="17"/>
        <v>10614</v>
      </c>
      <c r="L785" s="620"/>
    </row>
    <row r="786" spans="1:12" s="191" customFormat="1">
      <c r="A786" s="189">
        <v>775</v>
      </c>
      <c r="B786" s="189" t="s">
        <v>1157</v>
      </c>
      <c r="C786" s="189" t="s">
        <v>591</v>
      </c>
      <c r="D786" s="189"/>
      <c r="E786" s="189"/>
      <c r="F786" s="189" t="s">
        <v>591</v>
      </c>
      <c r="G786" s="1018"/>
      <c r="H786" s="190">
        <v>10640</v>
      </c>
      <c r="I786" s="190"/>
      <c r="J786" s="190"/>
      <c r="K786" s="190">
        <f t="shared" si="17"/>
        <v>10640</v>
      </c>
      <c r="L786" s="620"/>
    </row>
    <row r="787" spans="1:12" s="191" customFormat="1">
      <c r="A787" s="189">
        <v>776</v>
      </c>
      <c r="B787" s="189" t="s">
        <v>1157</v>
      </c>
      <c r="C787" s="189" t="s">
        <v>591</v>
      </c>
      <c r="D787" s="189"/>
      <c r="E787" s="189"/>
      <c r="F787" s="189" t="s">
        <v>591</v>
      </c>
      <c r="G787" s="1018"/>
      <c r="H787" s="190">
        <v>19676</v>
      </c>
      <c r="I787" s="190"/>
      <c r="J787" s="190"/>
      <c r="K787" s="190">
        <f t="shared" si="17"/>
        <v>19676</v>
      </c>
      <c r="L787" s="620"/>
    </row>
    <row r="788" spans="1:12" s="191" customFormat="1">
      <c r="A788" s="189">
        <v>777</v>
      </c>
      <c r="B788" s="189" t="s">
        <v>1157</v>
      </c>
      <c r="C788" s="189" t="s">
        <v>591</v>
      </c>
      <c r="D788" s="189"/>
      <c r="E788" s="189"/>
      <c r="F788" s="189" t="s">
        <v>591</v>
      </c>
      <c r="G788" s="1018"/>
      <c r="H788" s="190">
        <v>25276</v>
      </c>
      <c r="I788" s="190"/>
      <c r="J788" s="190"/>
      <c r="K788" s="190">
        <f t="shared" si="17"/>
        <v>25276</v>
      </c>
      <c r="L788" s="620"/>
    </row>
    <row r="789" spans="1:12" s="191" customFormat="1">
      <c r="A789" s="189">
        <v>778</v>
      </c>
      <c r="B789" s="189" t="s">
        <v>1157</v>
      </c>
      <c r="C789" s="189" t="s">
        <v>591</v>
      </c>
      <c r="D789" s="189"/>
      <c r="E789" s="189"/>
      <c r="F789" s="189" t="s">
        <v>591</v>
      </c>
      <c r="G789" s="1018"/>
      <c r="H789" s="190">
        <v>37150</v>
      </c>
      <c r="I789" s="190"/>
      <c r="J789" s="190"/>
      <c r="K789" s="190">
        <f t="shared" si="17"/>
        <v>37150</v>
      </c>
      <c r="L789" s="620"/>
    </row>
    <row r="790" spans="1:12" s="191" customFormat="1">
      <c r="A790" s="189">
        <v>779</v>
      </c>
      <c r="B790" s="189" t="s">
        <v>1157</v>
      </c>
      <c r="C790" s="189" t="s">
        <v>591</v>
      </c>
      <c r="D790" s="189"/>
      <c r="E790" s="189"/>
      <c r="F790" s="189" t="s">
        <v>591</v>
      </c>
      <c r="G790" s="1018"/>
      <c r="H790" s="190">
        <v>37900</v>
      </c>
      <c r="I790" s="190"/>
      <c r="J790" s="190"/>
      <c r="K790" s="190">
        <f t="shared" si="17"/>
        <v>37900</v>
      </c>
      <c r="L790" s="620"/>
    </row>
    <row r="791" spans="1:12" s="191" customFormat="1">
      <c r="A791" s="189">
        <v>780</v>
      </c>
      <c r="B791" s="189" t="s">
        <v>1157</v>
      </c>
      <c r="C791" s="189" t="s">
        <v>591</v>
      </c>
      <c r="D791" s="189"/>
      <c r="E791" s="189"/>
      <c r="F791" s="189" t="s">
        <v>591</v>
      </c>
      <c r="G791" s="1018"/>
      <c r="H791" s="190">
        <v>41414</v>
      </c>
      <c r="I791" s="190"/>
      <c r="J791" s="190"/>
      <c r="K791" s="190">
        <f t="shared" si="17"/>
        <v>41414</v>
      </c>
      <c r="L791" s="620"/>
    </row>
    <row r="792" spans="1:12" s="191" customFormat="1">
      <c r="A792" s="189">
        <v>781</v>
      </c>
      <c r="B792" s="189" t="s">
        <v>1157</v>
      </c>
      <c r="C792" s="189" t="s">
        <v>591</v>
      </c>
      <c r="D792" s="189"/>
      <c r="E792" s="189"/>
      <c r="F792" s="189" t="s">
        <v>591</v>
      </c>
      <c r="G792" s="1018"/>
      <c r="H792" s="190">
        <v>41414</v>
      </c>
      <c r="I792" s="190"/>
      <c r="J792" s="190"/>
      <c r="K792" s="190">
        <f t="shared" si="17"/>
        <v>41414</v>
      </c>
      <c r="L792" s="620"/>
    </row>
    <row r="793" spans="1:12" s="191" customFormat="1">
      <c r="A793" s="189">
        <v>782</v>
      </c>
      <c r="B793" s="189" t="s">
        <v>1157</v>
      </c>
      <c r="C793" s="189" t="s">
        <v>591</v>
      </c>
      <c r="D793" s="189"/>
      <c r="E793" s="189"/>
      <c r="F793" s="189" t="s">
        <v>591</v>
      </c>
      <c r="G793" s="1018"/>
      <c r="H793" s="190">
        <v>43934</v>
      </c>
      <c r="I793" s="190"/>
      <c r="J793" s="190"/>
      <c r="K793" s="190">
        <f t="shared" si="17"/>
        <v>43934</v>
      </c>
      <c r="L793" s="620"/>
    </row>
    <row r="794" spans="1:12" s="191" customFormat="1">
      <c r="A794" s="189">
        <v>783</v>
      </c>
      <c r="B794" s="189" t="s">
        <v>1157</v>
      </c>
      <c r="C794" s="189" t="s">
        <v>591</v>
      </c>
      <c r="D794" s="189"/>
      <c r="E794" s="189"/>
      <c r="F794" s="189" t="s">
        <v>591</v>
      </c>
      <c r="G794" s="1018"/>
      <c r="H794" s="190">
        <v>52690</v>
      </c>
      <c r="I794" s="190"/>
      <c r="J794" s="190"/>
      <c r="K794" s="190">
        <f t="shared" si="17"/>
        <v>52690</v>
      </c>
      <c r="L794" s="620"/>
    </row>
    <row r="795" spans="1:12" s="191" customFormat="1">
      <c r="A795" s="189">
        <v>784</v>
      </c>
      <c r="B795" s="189" t="s">
        <v>1157</v>
      </c>
      <c r="C795" s="189" t="s">
        <v>591</v>
      </c>
      <c r="D795" s="189"/>
      <c r="E795" s="189"/>
      <c r="F795" s="189" t="s">
        <v>591</v>
      </c>
      <c r="G795" s="1018"/>
      <c r="H795" s="190">
        <v>56850</v>
      </c>
      <c r="I795" s="190"/>
      <c r="J795" s="190"/>
      <c r="K795" s="190">
        <f t="shared" si="17"/>
        <v>56850</v>
      </c>
      <c r="L795" s="620"/>
    </row>
    <row r="796" spans="1:12" s="191" customFormat="1">
      <c r="A796" s="189">
        <v>785</v>
      </c>
      <c r="B796" s="189" t="s">
        <v>1157</v>
      </c>
      <c r="C796" s="189" t="s">
        <v>591</v>
      </c>
      <c r="D796" s="189"/>
      <c r="E796" s="189"/>
      <c r="F796" s="189" t="s">
        <v>591</v>
      </c>
      <c r="G796" s="1018"/>
      <c r="H796" s="190">
        <v>56850</v>
      </c>
      <c r="I796" s="190"/>
      <c r="J796" s="190"/>
      <c r="K796" s="190">
        <f t="shared" si="17"/>
        <v>56850</v>
      </c>
      <c r="L796" s="620"/>
    </row>
    <row r="797" spans="1:12" s="191" customFormat="1">
      <c r="A797" s="189">
        <v>786</v>
      </c>
      <c r="B797" s="189" t="s">
        <v>1157</v>
      </c>
      <c r="C797" s="189" t="s">
        <v>591</v>
      </c>
      <c r="D797" s="189"/>
      <c r="E797" s="189"/>
      <c r="F797" s="189" t="s">
        <v>591</v>
      </c>
      <c r="G797" s="1018"/>
      <c r="H797" s="190">
        <v>11628</v>
      </c>
      <c r="I797" s="190"/>
      <c r="J797" s="190"/>
      <c r="K797" s="190">
        <f t="shared" si="17"/>
        <v>11628</v>
      </c>
      <c r="L797" s="620"/>
    </row>
    <row r="798" spans="1:12" s="191" customFormat="1">
      <c r="A798" s="189">
        <v>787</v>
      </c>
      <c r="B798" s="189" t="s">
        <v>1157</v>
      </c>
      <c r="C798" s="189" t="s">
        <v>591</v>
      </c>
      <c r="D798" s="189"/>
      <c r="E798" s="189"/>
      <c r="F798" s="189" t="s">
        <v>591</v>
      </c>
      <c r="G798" s="1018"/>
      <c r="H798" s="190">
        <v>15504</v>
      </c>
      <c r="I798" s="190"/>
      <c r="J798" s="190"/>
      <c r="K798" s="190">
        <f t="shared" si="17"/>
        <v>15504</v>
      </c>
      <c r="L798" s="620"/>
    </row>
    <row r="799" spans="1:12" s="191" customFormat="1">
      <c r="A799" s="189">
        <v>788</v>
      </c>
      <c r="B799" s="189" t="s">
        <v>1157</v>
      </c>
      <c r="C799" s="189" t="s">
        <v>591</v>
      </c>
      <c r="D799" s="189"/>
      <c r="E799" s="189"/>
      <c r="F799" s="189" t="s">
        <v>591</v>
      </c>
      <c r="G799" s="1018"/>
      <c r="H799" s="190">
        <v>17928</v>
      </c>
      <c r="I799" s="190"/>
      <c r="J799" s="190"/>
      <c r="K799" s="190">
        <f t="shared" si="17"/>
        <v>17928</v>
      </c>
      <c r="L799" s="620"/>
    </row>
    <row r="800" spans="1:12" s="191" customFormat="1">
      <c r="A800" s="189">
        <v>789</v>
      </c>
      <c r="B800" s="189" t="s">
        <v>1157</v>
      </c>
      <c r="C800" s="189" t="s">
        <v>591</v>
      </c>
      <c r="D800" s="189"/>
      <c r="E800" s="189"/>
      <c r="F800" s="189" t="s">
        <v>591</v>
      </c>
      <c r="G800" s="1018"/>
      <c r="H800" s="190">
        <v>18276</v>
      </c>
      <c r="I800" s="190"/>
      <c r="J800" s="190"/>
      <c r="K800" s="190">
        <f t="shared" si="17"/>
        <v>18276</v>
      </c>
      <c r="L800" s="620"/>
    </row>
    <row r="801" spans="1:12" s="191" customFormat="1">
      <c r="A801" s="189">
        <v>790</v>
      </c>
      <c r="B801" s="189" t="s">
        <v>1157</v>
      </c>
      <c r="C801" s="189" t="s">
        <v>591</v>
      </c>
      <c r="D801" s="189"/>
      <c r="E801" s="189"/>
      <c r="F801" s="189" t="s">
        <v>591</v>
      </c>
      <c r="G801" s="1018"/>
      <c r="H801" s="190">
        <v>29654</v>
      </c>
      <c r="I801" s="190"/>
      <c r="J801" s="190"/>
      <c r="K801" s="190">
        <f t="shared" si="17"/>
        <v>29654</v>
      </c>
      <c r="L801" s="620"/>
    </row>
    <row r="802" spans="1:12" s="191" customFormat="1">
      <c r="A802" s="189">
        <v>791</v>
      </c>
      <c r="B802" s="189" t="s">
        <v>1158</v>
      </c>
      <c r="C802" s="189" t="s">
        <v>591</v>
      </c>
      <c r="D802" s="189"/>
      <c r="E802" s="189"/>
      <c r="F802" s="189" t="s">
        <v>591</v>
      </c>
      <c r="G802" s="1018"/>
      <c r="H802" s="190">
        <v>105600</v>
      </c>
      <c r="I802" s="190"/>
      <c r="J802" s="190"/>
      <c r="K802" s="190">
        <f t="shared" si="17"/>
        <v>105600</v>
      </c>
      <c r="L802" s="620"/>
    </row>
    <row r="803" spans="1:12" s="191" customFormat="1">
      <c r="A803" s="189">
        <v>792</v>
      </c>
      <c r="B803" s="189" t="s">
        <v>1158</v>
      </c>
      <c r="C803" s="189" t="s">
        <v>591</v>
      </c>
      <c r="D803" s="189"/>
      <c r="E803" s="189"/>
      <c r="F803" s="189" t="s">
        <v>591</v>
      </c>
      <c r="G803" s="1018"/>
      <c r="H803" s="190">
        <v>411100</v>
      </c>
      <c r="I803" s="190"/>
      <c r="J803" s="190"/>
      <c r="K803" s="190">
        <f t="shared" si="17"/>
        <v>411100</v>
      </c>
      <c r="L803" s="620"/>
    </row>
    <row r="804" spans="1:12" s="191" customFormat="1">
      <c r="A804" s="189">
        <v>793</v>
      </c>
      <c r="B804" s="189" t="s">
        <v>1159</v>
      </c>
      <c r="C804" s="189" t="s">
        <v>591</v>
      </c>
      <c r="D804" s="189"/>
      <c r="E804" s="189"/>
      <c r="F804" s="189" t="s">
        <v>591</v>
      </c>
      <c r="G804" s="1018"/>
      <c r="H804" s="190">
        <v>167920</v>
      </c>
      <c r="I804" s="190"/>
      <c r="J804" s="190"/>
      <c r="K804" s="190">
        <f t="shared" si="17"/>
        <v>167920</v>
      </c>
      <c r="L804" s="620"/>
    </row>
    <row r="805" spans="1:12" s="191" customFormat="1">
      <c r="A805" s="189">
        <v>794</v>
      </c>
      <c r="B805" s="189" t="s">
        <v>1159</v>
      </c>
      <c r="C805" s="189" t="s">
        <v>591</v>
      </c>
      <c r="D805" s="189"/>
      <c r="E805" s="189"/>
      <c r="F805" s="189" t="s">
        <v>591</v>
      </c>
      <c r="G805" s="1018"/>
      <c r="H805" s="190">
        <v>167920</v>
      </c>
      <c r="I805" s="190"/>
      <c r="J805" s="190"/>
      <c r="K805" s="190">
        <f t="shared" si="17"/>
        <v>167920</v>
      </c>
      <c r="L805" s="620"/>
    </row>
    <row r="806" spans="1:12" s="191" customFormat="1">
      <c r="A806" s="189">
        <v>795</v>
      </c>
      <c r="B806" s="189" t="s">
        <v>1159</v>
      </c>
      <c r="C806" s="189" t="s">
        <v>591</v>
      </c>
      <c r="D806" s="189"/>
      <c r="E806" s="189"/>
      <c r="F806" s="189" t="s">
        <v>591</v>
      </c>
      <c r="G806" s="1018"/>
      <c r="H806" s="190">
        <v>179750</v>
      </c>
      <c r="I806" s="190"/>
      <c r="J806" s="190"/>
      <c r="K806" s="190">
        <f t="shared" si="17"/>
        <v>179750</v>
      </c>
      <c r="L806" s="620"/>
    </row>
    <row r="807" spans="1:12" s="191" customFormat="1">
      <c r="A807" s="189">
        <v>796</v>
      </c>
      <c r="B807" s="189" t="s">
        <v>1159</v>
      </c>
      <c r="C807" s="189" t="s">
        <v>591</v>
      </c>
      <c r="D807" s="189"/>
      <c r="E807" s="189"/>
      <c r="F807" s="189" t="s">
        <v>591</v>
      </c>
      <c r="G807" s="1018"/>
      <c r="H807" s="190">
        <v>81000</v>
      </c>
      <c r="I807" s="190"/>
      <c r="J807" s="190"/>
      <c r="K807" s="190">
        <f t="shared" si="17"/>
        <v>81000</v>
      </c>
      <c r="L807" s="620"/>
    </row>
    <row r="808" spans="1:12" s="191" customFormat="1">
      <c r="A808" s="189">
        <v>797</v>
      </c>
      <c r="B808" s="189" t="s">
        <v>1160</v>
      </c>
      <c r="C808" s="189" t="s">
        <v>591</v>
      </c>
      <c r="D808" s="189"/>
      <c r="E808" s="189"/>
      <c r="F808" s="189" t="s">
        <v>591</v>
      </c>
      <c r="G808" s="1018"/>
      <c r="H808" s="190">
        <v>550000</v>
      </c>
      <c r="I808" s="190"/>
      <c r="J808" s="190"/>
      <c r="K808" s="190">
        <f t="shared" si="17"/>
        <v>550000</v>
      </c>
      <c r="L808" s="620"/>
    </row>
    <row r="809" spans="1:12" s="191" customFormat="1">
      <c r="A809" s="189">
        <v>798</v>
      </c>
      <c r="B809" s="189" t="s">
        <v>1161</v>
      </c>
      <c r="C809" s="189" t="s">
        <v>591</v>
      </c>
      <c r="D809" s="189"/>
      <c r="E809" s="189"/>
      <c r="F809" s="189" t="s">
        <v>591</v>
      </c>
      <c r="G809" s="1018"/>
      <c r="H809" s="190">
        <v>331600</v>
      </c>
      <c r="I809" s="190"/>
      <c r="J809" s="190"/>
      <c r="K809" s="190">
        <f t="shared" si="17"/>
        <v>331600</v>
      </c>
      <c r="L809" s="620"/>
    </row>
    <row r="810" spans="1:12" s="191" customFormat="1">
      <c r="A810" s="189">
        <v>799</v>
      </c>
      <c r="B810" s="189" t="s">
        <v>1162</v>
      </c>
      <c r="C810" s="189" t="s">
        <v>591</v>
      </c>
      <c r="D810" s="189">
        <v>2211001</v>
      </c>
      <c r="E810" s="189">
        <v>48053</v>
      </c>
      <c r="F810" s="189" t="s">
        <v>591</v>
      </c>
      <c r="G810" s="189" t="s">
        <v>984</v>
      </c>
      <c r="H810" s="190">
        <v>3319750</v>
      </c>
      <c r="I810" s="190"/>
      <c r="J810" s="190"/>
      <c r="K810" s="190">
        <f t="shared" si="17"/>
        <v>3319750</v>
      </c>
      <c r="L810" s="620"/>
    </row>
    <row r="811" spans="1:12" s="191" customFormat="1">
      <c r="A811" s="189">
        <v>800</v>
      </c>
      <c r="B811" s="189" t="s">
        <v>1163</v>
      </c>
      <c r="C811" s="189" t="s">
        <v>591</v>
      </c>
      <c r="D811" s="189"/>
      <c r="E811" s="189"/>
      <c r="F811" s="189" t="s">
        <v>591</v>
      </c>
      <c r="G811" s="1018"/>
      <c r="H811" s="190">
        <v>150000</v>
      </c>
      <c r="I811" s="190"/>
      <c r="J811" s="190"/>
      <c r="K811" s="190">
        <f t="shared" si="17"/>
        <v>150000</v>
      </c>
      <c r="L811" s="620"/>
    </row>
    <row r="812" spans="1:12" s="191" customFormat="1">
      <c r="A812" s="189">
        <v>801</v>
      </c>
      <c r="B812" s="189" t="s">
        <v>1164</v>
      </c>
      <c r="C812" s="189" t="s">
        <v>591</v>
      </c>
      <c r="D812" s="189"/>
      <c r="E812" s="189"/>
      <c r="F812" s="189" t="s">
        <v>591</v>
      </c>
      <c r="G812" s="1018"/>
      <c r="H812" s="190">
        <v>200000</v>
      </c>
      <c r="I812" s="190"/>
      <c r="J812" s="190"/>
      <c r="K812" s="190">
        <f t="shared" si="17"/>
        <v>200000</v>
      </c>
      <c r="L812" s="620"/>
    </row>
    <row r="813" spans="1:12" s="191" customFormat="1">
      <c r="A813" s="189">
        <v>802</v>
      </c>
      <c r="B813" s="189" t="s">
        <v>1165</v>
      </c>
      <c r="C813" s="189" t="s">
        <v>591</v>
      </c>
      <c r="D813" s="189"/>
      <c r="E813" s="189"/>
      <c r="F813" s="189" t="s">
        <v>591</v>
      </c>
      <c r="G813" s="189" t="s">
        <v>1166</v>
      </c>
      <c r="H813" s="190">
        <v>250000</v>
      </c>
      <c r="I813" s="190"/>
      <c r="J813" s="190"/>
      <c r="K813" s="190">
        <f t="shared" si="17"/>
        <v>250000</v>
      </c>
      <c r="L813" s="620"/>
    </row>
    <row r="814" spans="1:12" s="191" customFormat="1">
      <c r="A814" s="189">
        <v>803</v>
      </c>
      <c r="B814" s="189" t="s">
        <v>1165</v>
      </c>
      <c r="C814" s="189" t="s">
        <v>591</v>
      </c>
      <c r="D814" s="189"/>
      <c r="E814" s="189"/>
      <c r="F814" s="189" t="s">
        <v>591</v>
      </c>
      <c r="G814" s="1018"/>
      <c r="H814" s="190">
        <v>84000</v>
      </c>
      <c r="I814" s="190"/>
      <c r="J814" s="190"/>
      <c r="K814" s="190">
        <f t="shared" si="17"/>
        <v>84000</v>
      </c>
      <c r="L814" s="620"/>
    </row>
    <row r="815" spans="1:12" s="191" customFormat="1">
      <c r="A815" s="189">
        <v>804</v>
      </c>
      <c r="B815" s="189" t="s">
        <v>1165</v>
      </c>
      <c r="C815" s="189" t="s">
        <v>591</v>
      </c>
      <c r="D815" s="189"/>
      <c r="E815" s="189"/>
      <c r="F815" s="189" t="s">
        <v>591</v>
      </c>
      <c r="G815" s="1018"/>
      <c r="H815" s="190">
        <v>357360</v>
      </c>
      <c r="I815" s="190"/>
      <c r="J815" s="190"/>
      <c r="K815" s="190">
        <f t="shared" si="17"/>
        <v>357360</v>
      </c>
      <c r="L815" s="620"/>
    </row>
    <row r="816" spans="1:12" s="191" customFormat="1">
      <c r="A816" s="189">
        <v>805</v>
      </c>
      <c r="B816" s="189" t="s">
        <v>1165</v>
      </c>
      <c r="C816" s="189" t="s">
        <v>591</v>
      </c>
      <c r="D816" s="189"/>
      <c r="E816" s="189"/>
      <c r="F816" s="189" t="s">
        <v>591</v>
      </c>
      <c r="G816" s="1018"/>
      <c r="H816" s="190">
        <v>497000</v>
      </c>
      <c r="I816" s="190"/>
      <c r="J816" s="190"/>
      <c r="K816" s="190">
        <f t="shared" si="17"/>
        <v>497000</v>
      </c>
      <c r="L816" s="620"/>
    </row>
    <row r="817" spans="1:12" s="191" customFormat="1">
      <c r="A817" s="189">
        <v>806</v>
      </c>
      <c r="B817" s="189" t="s">
        <v>1165</v>
      </c>
      <c r="C817" s="189" t="s">
        <v>591</v>
      </c>
      <c r="D817" s="189"/>
      <c r="E817" s="189"/>
      <c r="F817" s="189" t="s">
        <v>591</v>
      </c>
      <c r="G817" s="1018"/>
      <c r="H817" s="190">
        <v>1000000</v>
      </c>
      <c r="I817" s="190"/>
      <c r="J817" s="190"/>
      <c r="K817" s="190">
        <f t="shared" si="17"/>
        <v>1000000</v>
      </c>
      <c r="L817" s="620"/>
    </row>
    <row r="818" spans="1:12" s="191" customFormat="1">
      <c r="A818" s="189">
        <v>807</v>
      </c>
      <c r="B818" s="189" t="s">
        <v>1165</v>
      </c>
      <c r="C818" s="189" t="s">
        <v>591</v>
      </c>
      <c r="D818" s="189"/>
      <c r="E818" s="189"/>
      <c r="F818" s="189" t="s">
        <v>591</v>
      </c>
      <c r="G818" s="1018"/>
      <c r="H818" s="190">
        <v>1000000</v>
      </c>
      <c r="I818" s="190"/>
      <c r="J818" s="190"/>
      <c r="K818" s="190">
        <f t="shared" si="17"/>
        <v>1000000</v>
      </c>
      <c r="L818" s="620"/>
    </row>
    <row r="819" spans="1:12" s="191" customFormat="1">
      <c r="A819" s="189">
        <v>808</v>
      </c>
      <c r="B819" s="189" t="s">
        <v>1165</v>
      </c>
      <c r="C819" s="189" t="s">
        <v>591</v>
      </c>
      <c r="D819" s="189"/>
      <c r="E819" s="189"/>
      <c r="F819" s="189" t="s">
        <v>591</v>
      </c>
      <c r="G819" s="1018"/>
      <c r="H819" s="190">
        <v>2000000</v>
      </c>
      <c r="I819" s="190"/>
      <c r="J819" s="190"/>
      <c r="K819" s="190">
        <f t="shared" si="17"/>
        <v>2000000</v>
      </c>
      <c r="L819" s="620"/>
    </row>
    <row r="820" spans="1:12" s="191" customFormat="1">
      <c r="A820" s="189">
        <v>809</v>
      </c>
      <c r="B820" s="189" t="s">
        <v>1165</v>
      </c>
      <c r="C820" s="189" t="s">
        <v>591</v>
      </c>
      <c r="D820" s="189"/>
      <c r="E820" s="189"/>
      <c r="F820" s="189" t="s">
        <v>591</v>
      </c>
      <c r="G820" s="1018"/>
      <c r="H820" s="190">
        <v>2775000</v>
      </c>
      <c r="I820" s="190"/>
      <c r="J820" s="190"/>
      <c r="K820" s="190">
        <f t="shared" si="17"/>
        <v>2775000</v>
      </c>
      <c r="L820" s="620"/>
    </row>
    <row r="821" spans="1:12" s="191" customFormat="1">
      <c r="A821" s="189">
        <v>810</v>
      </c>
      <c r="B821" s="189" t="s">
        <v>1165</v>
      </c>
      <c r="C821" s="189" t="s">
        <v>591</v>
      </c>
      <c r="D821" s="189"/>
      <c r="E821" s="189"/>
      <c r="F821" s="189" t="s">
        <v>591</v>
      </c>
      <c r="G821" s="1018"/>
      <c r="H821" s="190">
        <v>4155000</v>
      </c>
      <c r="I821" s="190"/>
      <c r="J821" s="190"/>
      <c r="K821" s="190">
        <f t="shared" si="17"/>
        <v>4155000</v>
      </c>
      <c r="L821" s="620"/>
    </row>
    <row r="822" spans="1:12" s="191" customFormat="1">
      <c r="A822" s="189">
        <v>811</v>
      </c>
      <c r="B822" s="189" t="s">
        <v>1167</v>
      </c>
      <c r="C822" s="189" t="s">
        <v>591</v>
      </c>
      <c r="D822" s="189"/>
      <c r="E822" s="189"/>
      <c r="F822" s="189" t="s">
        <v>591</v>
      </c>
      <c r="G822" s="1018"/>
      <c r="H822" s="190">
        <v>399000</v>
      </c>
      <c r="I822" s="190"/>
      <c r="J822" s="190"/>
      <c r="K822" s="190">
        <f t="shared" si="17"/>
        <v>399000</v>
      </c>
      <c r="L822" s="620"/>
    </row>
    <row r="823" spans="1:12" s="191" customFormat="1">
      <c r="A823" s="189">
        <v>812</v>
      </c>
      <c r="B823" s="189" t="s">
        <v>1168</v>
      </c>
      <c r="C823" s="189" t="s">
        <v>591</v>
      </c>
      <c r="D823" s="189"/>
      <c r="E823" s="189"/>
      <c r="F823" s="189" t="s">
        <v>591</v>
      </c>
      <c r="G823" s="1018"/>
      <c r="H823" s="190">
        <v>407500</v>
      </c>
      <c r="I823" s="190"/>
      <c r="J823" s="190"/>
      <c r="K823" s="190">
        <f t="shared" si="17"/>
        <v>407500</v>
      </c>
      <c r="L823" s="620"/>
    </row>
    <row r="824" spans="1:12" s="191" customFormat="1">
      <c r="A824" s="189">
        <v>813</v>
      </c>
      <c r="B824" s="189" t="s">
        <v>1168</v>
      </c>
      <c r="C824" s="189" t="s">
        <v>591</v>
      </c>
      <c r="D824" s="189"/>
      <c r="E824" s="189"/>
      <c r="F824" s="189" t="s">
        <v>591</v>
      </c>
      <c r="G824" s="1018"/>
      <c r="H824" s="190">
        <v>264000</v>
      </c>
      <c r="I824" s="190"/>
      <c r="J824" s="190"/>
      <c r="K824" s="190">
        <f t="shared" si="17"/>
        <v>264000</v>
      </c>
      <c r="L824" s="620"/>
    </row>
    <row r="825" spans="1:12" s="191" customFormat="1">
      <c r="A825" s="189">
        <v>814</v>
      </c>
      <c r="B825" s="189" t="s">
        <v>1169</v>
      </c>
      <c r="C825" s="189" t="s">
        <v>591</v>
      </c>
      <c r="D825" s="189"/>
      <c r="E825" s="189"/>
      <c r="F825" s="189" t="s">
        <v>591</v>
      </c>
      <c r="G825" s="1018"/>
      <c r="H825" s="190">
        <v>91000</v>
      </c>
      <c r="I825" s="190"/>
      <c r="J825" s="190"/>
      <c r="K825" s="190">
        <f t="shared" si="17"/>
        <v>91000</v>
      </c>
      <c r="L825" s="620"/>
    </row>
    <row r="826" spans="1:12" s="191" customFormat="1">
      <c r="A826" s="189">
        <v>815</v>
      </c>
      <c r="B826" s="189" t="s">
        <v>1170</v>
      </c>
      <c r="C826" s="189" t="s">
        <v>591</v>
      </c>
      <c r="D826" s="189"/>
      <c r="E826" s="189"/>
      <c r="F826" s="189" t="s">
        <v>591</v>
      </c>
      <c r="G826" s="1018"/>
      <c r="H826" s="190">
        <v>165000</v>
      </c>
      <c r="I826" s="190"/>
      <c r="J826" s="190"/>
      <c r="K826" s="190">
        <f t="shared" si="17"/>
        <v>165000</v>
      </c>
      <c r="L826" s="620"/>
    </row>
    <row r="827" spans="1:12" s="191" customFormat="1">
      <c r="A827" s="189">
        <v>816</v>
      </c>
      <c r="B827" s="189" t="s">
        <v>1170</v>
      </c>
      <c r="C827" s="189" t="s">
        <v>591</v>
      </c>
      <c r="D827" s="189"/>
      <c r="E827" s="189"/>
      <c r="F827" s="189" t="s">
        <v>591</v>
      </c>
      <c r="G827" s="1018"/>
      <c r="H827" s="190">
        <v>300000</v>
      </c>
      <c r="I827" s="190"/>
      <c r="J827" s="190"/>
      <c r="K827" s="190">
        <f t="shared" si="17"/>
        <v>300000</v>
      </c>
      <c r="L827" s="620"/>
    </row>
    <row r="828" spans="1:12" s="191" customFormat="1">
      <c r="A828" s="189">
        <v>817</v>
      </c>
      <c r="B828" s="189" t="s">
        <v>1170</v>
      </c>
      <c r="C828" s="189" t="s">
        <v>591</v>
      </c>
      <c r="D828" s="189"/>
      <c r="E828" s="189"/>
      <c r="F828" s="189" t="s">
        <v>591</v>
      </c>
      <c r="G828" s="1018"/>
      <c r="H828" s="190">
        <v>395000</v>
      </c>
      <c r="I828" s="190"/>
      <c r="J828" s="190"/>
      <c r="K828" s="190">
        <f t="shared" si="17"/>
        <v>395000</v>
      </c>
      <c r="L828" s="620"/>
    </row>
    <row r="829" spans="1:12" s="191" customFormat="1">
      <c r="A829" s="189">
        <v>818</v>
      </c>
      <c r="B829" s="189" t="s">
        <v>1170</v>
      </c>
      <c r="C829" s="189" t="s">
        <v>591</v>
      </c>
      <c r="D829" s="189"/>
      <c r="E829" s="189"/>
      <c r="F829" s="189" t="s">
        <v>591</v>
      </c>
      <c r="G829" s="1018"/>
      <c r="H829" s="190">
        <v>545000</v>
      </c>
      <c r="I829" s="190"/>
      <c r="J829" s="190"/>
      <c r="K829" s="190">
        <f t="shared" ref="K829:K892" si="18">H829-I829+J829</f>
        <v>545000</v>
      </c>
      <c r="L829" s="620"/>
    </row>
    <row r="830" spans="1:12" s="191" customFormat="1">
      <c r="A830" s="189">
        <v>819</v>
      </c>
      <c r="B830" s="189" t="s">
        <v>1170</v>
      </c>
      <c r="C830" s="189" t="s">
        <v>591</v>
      </c>
      <c r="D830" s="189"/>
      <c r="E830" s="189"/>
      <c r="F830" s="189" t="s">
        <v>591</v>
      </c>
      <c r="G830" s="1018"/>
      <c r="H830" s="190">
        <v>675000</v>
      </c>
      <c r="I830" s="190"/>
      <c r="J830" s="190"/>
      <c r="K830" s="190">
        <f t="shared" si="18"/>
        <v>675000</v>
      </c>
      <c r="L830" s="620"/>
    </row>
    <row r="831" spans="1:12" s="191" customFormat="1">
      <c r="A831" s="189">
        <v>820</v>
      </c>
      <c r="B831" s="189" t="s">
        <v>1170</v>
      </c>
      <c r="C831" s="189" t="s">
        <v>591</v>
      </c>
      <c r="D831" s="189"/>
      <c r="E831" s="189"/>
      <c r="F831" s="189" t="s">
        <v>591</v>
      </c>
      <c r="G831" s="1018"/>
      <c r="H831" s="190">
        <v>715740</v>
      </c>
      <c r="I831" s="190"/>
      <c r="J831" s="190"/>
      <c r="K831" s="190">
        <f t="shared" si="18"/>
        <v>715740</v>
      </c>
      <c r="L831" s="620"/>
    </row>
    <row r="832" spans="1:12" s="191" customFormat="1">
      <c r="A832" s="189">
        <v>821</v>
      </c>
      <c r="B832" s="189" t="s">
        <v>1170</v>
      </c>
      <c r="C832" s="189" t="s">
        <v>591</v>
      </c>
      <c r="D832" s="189"/>
      <c r="E832" s="189"/>
      <c r="F832" s="189" t="s">
        <v>591</v>
      </c>
      <c r="G832" s="1018"/>
      <c r="H832" s="190">
        <v>844000</v>
      </c>
      <c r="I832" s="190"/>
      <c r="J832" s="190"/>
      <c r="K832" s="190">
        <f t="shared" si="18"/>
        <v>844000</v>
      </c>
      <c r="L832" s="620"/>
    </row>
    <row r="833" spans="1:12" s="191" customFormat="1">
      <c r="A833" s="189">
        <v>822</v>
      </c>
      <c r="B833" s="189" t="s">
        <v>1170</v>
      </c>
      <c r="C833" s="189" t="s">
        <v>591</v>
      </c>
      <c r="D833" s="189"/>
      <c r="E833" s="189"/>
      <c r="F833" s="189" t="s">
        <v>591</v>
      </c>
      <c r="G833" s="1018"/>
      <c r="H833" s="190">
        <v>570000</v>
      </c>
      <c r="I833" s="190"/>
      <c r="J833" s="190"/>
      <c r="K833" s="190">
        <f t="shared" si="18"/>
        <v>570000</v>
      </c>
      <c r="L833" s="620"/>
    </row>
    <row r="834" spans="1:12" s="191" customFormat="1">
      <c r="A834" s="189">
        <v>823</v>
      </c>
      <c r="B834" s="189" t="s">
        <v>1170</v>
      </c>
      <c r="C834" s="189" t="s">
        <v>591</v>
      </c>
      <c r="D834" s="189"/>
      <c r="E834" s="189"/>
      <c r="F834" s="189" t="s">
        <v>591</v>
      </c>
      <c r="G834" s="1018"/>
      <c r="H834" s="190">
        <v>632800</v>
      </c>
      <c r="I834" s="190"/>
      <c r="J834" s="190"/>
      <c r="K834" s="190">
        <f t="shared" si="18"/>
        <v>632800</v>
      </c>
      <c r="L834" s="620"/>
    </row>
    <row r="835" spans="1:12" s="191" customFormat="1">
      <c r="A835" s="189">
        <v>824</v>
      </c>
      <c r="B835" s="189" t="s">
        <v>1170</v>
      </c>
      <c r="C835" s="189" t="s">
        <v>591</v>
      </c>
      <c r="D835" s="189"/>
      <c r="E835" s="189"/>
      <c r="F835" s="189" t="s">
        <v>591</v>
      </c>
      <c r="G835" s="1018"/>
      <c r="H835" s="190">
        <v>1676750</v>
      </c>
      <c r="I835" s="190"/>
      <c r="J835" s="190"/>
      <c r="K835" s="190">
        <f t="shared" si="18"/>
        <v>1676750</v>
      </c>
      <c r="L835" s="620"/>
    </row>
    <row r="836" spans="1:12" s="191" customFormat="1">
      <c r="A836" s="189">
        <v>825</v>
      </c>
      <c r="B836" s="189" t="s">
        <v>1170</v>
      </c>
      <c r="C836" s="189" t="s">
        <v>591</v>
      </c>
      <c r="D836" s="189"/>
      <c r="E836" s="189"/>
      <c r="F836" s="189" t="s">
        <v>591</v>
      </c>
      <c r="G836" s="1018"/>
      <c r="H836" s="190">
        <v>2188000</v>
      </c>
      <c r="I836" s="190"/>
      <c r="J836" s="190"/>
      <c r="K836" s="190">
        <f t="shared" si="18"/>
        <v>2188000</v>
      </c>
      <c r="L836" s="620"/>
    </row>
    <row r="837" spans="1:12" s="191" customFormat="1">
      <c r="A837" s="189">
        <v>826</v>
      </c>
      <c r="B837" s="189" t="s">
        <v>1171</v>
      </c>
      <c r="C837" s="189" t="s">
        <v>591</v>
      </c>
      <c r="D837" s="189"/>
      <c r="E837" s="189"/>
      <c r="F837" s="189" t="s">
        <v>591</v>
      </c>
      <c r="G837" s="1018"/>
      <c r="H837" s="190">
        <v>761350</v>
      </c>
      <c r="I837" s="190"/>
      <c r="J837" s="190"/>
      <c r="K837" s="190">
        <f t="shared" si="18"/>
        <v>761350</v>
      </c>
      <c r="L837" s="620"/>
    </row>
    <row r="838" spans="1:12" s="191" customFormat="1">
      <c r="A838" s="189">
        <v>827</v>
      </c>
      <c r="B838" s="189" t="s">
        <v>1171</v>
      </c>
      <c r="C838" s="189" t="s">
        <v>591</v>
      </c>
      <c r="D838" s="189"/>
      <c r="E838" s="189"/>
      <c r="F838" s="189" t="s">
        <v>591</v>
      </c>
      <c r="G838" s="1018"/>
      <c r="H838" s="190">
        <v>148275</v>
      </c>
      <c r="I838" s="190"/>
      <c r="J838" s="190"/>
      <c r="K838" s="190">
        <f t="shared" si="18"/>
        <v>148275</v>
      </c>
      <c r="L838" s="620"/>
    </row>
    <row r="839" spans="1:12" s="191" customFormat="1">
      <c r="A839" s="189">
        <v>828</v>
      </c>
      <c r="B839" s="189" t="s">
        <v>1172</v>
      </c>
      <c r="C839" s="189" t="s">
        <v>591</v>
      </c>
      <c r="D839" s="189"/>
      <c r="E839" s="189"/>
      <c r="F839" s="189" t="s">
        <v>591</v>
      </c>
      <c r="G839" s="1018"/>
      <c r="H839" s="190">
        <v>390000</v>
      </c>
      <c r="I839" s="190"/>
      <c r="J839" s="190"/>
      <c r="K839" s="190">
        <f t="shared" si="18"/>
        <v>390000</v>
      </c>
      <c r="L839" s="620"/>
    </row>
    <row r="840" spans="1:12" s="191" customFormat="1">
      <c r="A840" s="189">
        <v>829</v>
      </c>
      <c r="B840" s="189" t="s">
        <v>1172</v>
      </c>
      <c r="C840" s="189" t="s">
        <v>591</v>
      </c>
      <c r="D840" s="189"/>
      <c r="E840" s="189"/>
      <c r="F840" s="189" t="s">
        <v>591</v>
      </c>
      <c r="G840" s="1018"/>
      <c r="H840" s="190">
        <v>260000</v>
      </c>
      <c r="I840" s="190"/>
      <c r="J840" s="190"/>
      <c r="K840" s="190">
        <f t="shared" si="18"/>
        <v>260000</v>
      </c>
      <c r="L840" s="620"/>
    </row>
    <row r="841" spans="1:12" s="191" customFormat="1">
      <c r="A841" s="189">
        <v>830</v>
      </c>
      <c r="B841" s="189" t="s">
        <v>1172</v>
      </c>
      <c r="C841" s="189" t="s">
        <v>591</v>
      </c>
      <c r="D841" s="189"/>
      <c r="E841" s="189"/>
      <c r="F841" s="189" t="s">
        <v>591</v>
      </c>
      <c r="G841" s="1018"/>
      <c r="H841" s="190">
        <v>300000</v>
      </c>
      <c r="I841" s="190"/>
      <c r="J841" s="190"/>
      <c r="K841" s="190">
        <f t="shared" si="18"/>
        <v>300000</v>
      </c>
      <c r="L841" s="620"/>
    </row>
    <row r="842" spans="1:12" s="191" customFormat="1">
      <c r="A842" s="189">
        <v>831</v>
      </c>
      <c r="B842" s="189" t="s">
        <v>1172</v>
      </c>
      <c r="C842" s="189" t="s">
        <v>591</v>
      </c>
      <c r="D842" s="189"/>
      <c r="E842" s="189"/>
      <c r="F842" s="189" t="s">
        <v>591</v>
      </c>
      <c r="G842" s="1018"/>
      <c r="H842" s="190">
        <v>527500</v>
      </c>
      <c r="I842" s="190"/>
      <c r="J842" s="190"/>
      <c r="K842" s="190">
        <f t="shared" si="18"/>
        <v>527500</v>
      </c>
      <c r="L842" s="620"/>
    </row>
    <row r="843" spans="1:12" s="191" customFormat="1">
      <c r="A843" s="189">
        <v>832</v>
      </c>
      <c r="B843" s="189" t="s">
        <v>1172</v>
      </c>
      <c r="C843" s="189" t="s">
        <v>591</v>
      </c>
      <c r="D843" s="189"/>
      <c r="E843" s="189"/>
      <c r="F843" s="189" t="s">
        <v>591</v>
      </c>
      <c r="G843" s="1018"/>
      <c r="H843" s="190">
        <v>548750</v>
      </c>
      <c r="I843" s="190"/>
      <c r="J843" s="190"/>
      <c r="K843" s="190">
        <f t="shared" si="18"/>
        <v>548750</v>
      </c>
      <c r="L843" s="620"/>
    </row>
    <row r="844" spans="1:12" s="191" customFormat="1">
      <c r="A844" s="189">
        <v>833</v>
      </c>
      <c r="B844" s="189" t="s">
        <v>1173</v>
      </c>
      <c r="C844" s="189" t="s">
        <v>591</v>
      </c>
      <c r="D844" s="189"/>
      <c r="E844" s="189"/>
      <c r="F844" s="189" t="s">
        <v>591</v>
      </c>
      <c r="G844" s="1018"/>
      <c r="H844" s="190">
        <v>517500</v>
      </c>
      <c r="I844" s="190"/>
      <c r="J844" s="190"/>
      <c r="K844" s="190">
        <f t="shared" si="18"/>
        <v>517500</v>
      </c>
      <c r="L844" s="620"/>
    </row>
    <row r="845" spans="1:12" s="191" customFormat="1">
      <c r="A845" s="189">
        <v>834</v>
      </c>
      <c r="B845" s="189" t="s">
        <v>1173</v>
      </c>
      <c r="C845" s="189" t="s">
        <v>591</v>
      </c>
      <c r="D845" s="189"/>
      <c r="E845" s="189"/>
      <c r="F845" s="189" t="s">
        <v>591</v>
      </c>
      <c r="G845" s="1018"/>
      <c r="H845" s="190">
        <v>549500</v>
      </c>
      <c r="I845" s="190"/>
      <c r="J845" s="190"/>
      <c r="K845" s="190">
        <f t="shared" si="18"/>
        <v>549500</v>
      </c>
      <c r="L845" s="620"/>
    </row>
    <row r="846" spans="1:12" s="191" customFormat="1">
      <c r="A846" s="189">
        <v>835</v>
      </c>
      <c r="B846" s="189" t="s">
        <v>1173</v>
      </c>
      <c r="C846" s="189" t="s">
        <v>591</v>
      </c>
      <c r="D846" s="189"/>
      <c r="E846" s="189"/>
      <c r="F846" s="189" t="s">
        <v>591</v>
      </c>
      <c r="G846" s="1018"/>
      <c r="H846" s="190">
        <v>858000</v>
      </c>
      <c r="I846" s="190"/>
      <c r="J846" s="190"/>
      <c r="K846" s="190">
        <f t="shared" si="18"/>
        <v>858000</v>
      </c>
      <c r="L846" s="620"/>
    </row>
    <row r="847" spans="1:12" s="191" customFormat="1">
      <c r="A847" s="189">
        <v>836</v>
      </c>
      <c r="B847" s="189" t="s">
        <v>1173</v>
      </c>
      <c r="C847" s="189" t="s">
        <v>591</v>
      </c>
      <c r="D847" s="189"/>
      <c r="E847" s="189">
        <v>48907</v>
      </c>
      <c r="F847" s="189" t="s">
        <v>591</v>
      </c>
      <c r="G847" s="189" t="s">
        <v>1174</v>
      </c>
      <c r="H847" s="190">
        <v>681357</v>
      </c>
      <c r="I847" s="190"/>
      <c r="J847" s="190"/>
      <c r="K847" s="190">
        <f t="shared" si="18"/>
        <v>681357</v>
      </c>
      <c r="L847" s="620"/>
    </row>
    <row r="848" spans="1:12" s="191" customFormat="1">
      <c r="A848" s="189">
        <v>837</v>
      </c>
      <c r="B848" s="189" t="s">
        <v>1173</v>
      </c>
      <c r="C848" s="189" t="s">
        <v>591</v>
      </c>
      <c r="D848" s="189"/>
      <c r="E848" s="189">
        <v>48909</v>
      </c>
      <c r="F848" s="189" t="s">
        <v>591</v>
      </c>
      <c r="G848" s="189" t="s">
        <v>978</v>
      </c>
      <c r="H848" s="190">
        <v>426269</v>
      </c>
      <c r="I848" s="190"/>
      <c r="J848" s="190"/>
      <c r="K848" s="190">
        <f t="shared" si="18"/>
        <v>426269</v>
      </c>
      <c r="L848" s="620"/>
    </row>
    <row r="849" spans="1:12" s="191" customFormat="1">
      <c r="A849" s="189">
        <v>838</v>
      </c>
      <c r="B849" s="189" t="s">
        <v>1173</v>
      </c>
      <c r="C849" s="189" t="s">
        <v>591</v>
      </c>
      <c r="D849" s="189"/>
      <c r="E849" s="189">
        <v>43993</v>
      </c>
      <c r="F849" s="189" t="s">
        <v>591</v>
      </c>
      <c r="G849" s="189" t="s">
        <v>978</v>
      </c>
      <c r="H849" s="190">
        <v>652050</v>
      </c>
      <c r="I849" s="190"/>
      <c r="J849" s="190"/>
      <c r="K849" s="190">
        <f t="shared" si="18"/>
        <v>652050</v>
      </c>
      <c r="L849" s="620"/>
    </row>
    <row r="850" spans="1:12" s="191" customFormat="1">
      <c r="A850" s="189">
        <v>839</v>
      </c>
      <c r="B850" s="189" t="s">
        <v>1175</v>
      </c>
      <c r="C850" s="189" t="s">
        <v>591</v>
      </c>
      <c r="D850" s="189"/>
      <c r="E850" s="189"/>
      <c r="F850" s="189" t="s">
        <v>591</v>
      </c>
      <c r="G850" s="1018"/>
      <c r="H850" s="190">
        <v>11732</v>
      </c>
      <c r="I850" s="190"/>
      <c r="J850" s="190"/>
      <c r="K850" s="190">
        <f t="shared" si="18"/>
        <v>11732</v>
      </c>
      <c r="L850" s="620"/>
    </row>
    <row r="851" spans="1:12" s="191" customFormat="1">
      <c r="A851" s="189">
        <v>840</v>
      </c>
      <c r="B851" s="189" t="s">
        <v>1175</v>
      </c>
      <c r="C851" s="189" t="s">
        <v>591</v>
      </c>
      <c r="D851" s="189"/>
      <c r="E851" s="189"/>
      <c r="F851" s="189" t="s">
        <v>591</v>
      </c>
      <c r="G851" s="1018"/>
      <c r="H851" s="190">
        <v>102200</v>
      </c>
      <c r="I851" s="190"/>
      <c r="J851" s="190"/>
      <c r="K851" s="190">
        <f t="shared" si="18"/>
        <v>102200</v>
      </c>
      <c r="L851" s="620"/>
    </row>
    <row r="852" spans="1:12" s="191" customFormat="1">
      <c r="A852" s="189">
        <v>841</v>
      </c>
      <c r="B852" s="189" t="s">
        <v>1175</v>
      </c>
      <c r="C852" s="189" t="s">
        <v>591</v>
      </c>
      <c r="D852" s="189"/>
      <c r="E852" s="189"/>
      <c r="F852" s="189" t="s">
        <v>591</v>
      </c>
      <c r="G852" s="1018"/>
      <c r="H852" s="190">
        <v>102200</v>
      </c>
      <c r="I852" s="190"/>
      <c r="J852" s="190"/>
      <c r="K852" s="190">
        <f t="shared" si="18"/>
        <v>102200</v>
      </c>
      <c r="L852" s="620"/>
    </row>
    <row r="853" spans="1:12" s="191" customFormat="1">
      <c r="A853" s="189">
        <v>842</v>
      </c>
      <c r="B853" s="189" t="s">
        <v>1176</v>
      </c>
      <c r="C853" s="189" t="s">
        <v>591</v>
      </c>
      <c r="D853" s="189"/>
      <c r="E853" s="189"/>
      <c r="F853" s="189" t="s">
        <v>591</v>
      </c>
      <c r="G853" s="1018"/>
      <c r="H853" s="190">
        <v>1500000</v>
      </c>
      <c r="I853" s="190"/>
      <c r="J853" s="190"/>
      <c r="K853" s="190">
        <f t="shared" si="18"/>
        <v>1500000</v>
      </c>
      <c r="L853" s="620"/>
    </row>
    <row r="854" spans="1:12" s="191" customFormat="1">
      <c r="A854" s="189">
        <v>843</v>
      </c>
      <c r="B854" s="189" t="s">
        <v>1177</v>
      </c>
      <c r="C854" s="189" t="s">
        <v>591</v>
      </c>
      <c r="D854" s="189"/>
      <c r="E854" s="189"/>
      <c r="F854" s="189" t="s">
        <v>591</v>
      </c>
      <c r="G854" s="1018"/>
      <c r="H854" s="190">
        <v>500000</v>
      </c>
      <c r="I854" s="190"/>
      <c r="J854" s="190"/>
      <c r="K854" s="190">
        <f t="shared" si="18"/>
        <v>500000</v>
      </c>
      <c r="L854" s="620"/>
    </row>
    <row r="855" spans="1:12" s="191" customFormat="1">
      <c r="A855" s="189">
        <v>844</v>
      </c>
      <c r="B855" s="189" t="s">
        <v>1177</v>
      </c>
      <c r="C855" s="189" t="s">
        <v>591</v>
      </c>
      <c r="D855" s="189"/>
      <c r="E855" s="189"/>
      <c r="F855" s="189" t="s">
        <v>591</v>
      </c>
      <c r="G855" s="1018"/>
      <c r="H855" s="190">
        <v>1000000</v>
      </c>
      <c r="I855" s="190"/>
      <c r="J855" s="190"/>
      <c r="K855" s="190">
        <f t="shared" si="18"/>
        <v>1000000</v>
      </c>
      <c r="L855" s="620"/>
    </row>
    <row r="856" spans="1:12" s="191" customFormat="1">
      <c r="A856" s="189">
        <v>845</v>
      </c>
      <c r="B856" s="189" t="s">
        <v>1177</v>
      </c>
      <c r="C856" s="189" t="s">
        <v>591</v>
      </c>
      <c r="D856" s="189"/>
      <c r="E856" s="189"/>
      <c r="F856" s="189" t="s">
        <v>591</v>
      </c>
      <c r="G856" s="1018"/>
      <c r="H856" s="190">
        <v>700000</v>
      </c>
      <c r="I856" s="190"/>
      <c r="J856" s="190"/>
      <c r="K856" s="190">
        <f t="shared" si="18"/>
        <v>700000</v>
      </c>
      <c r="L856" s="620"/>
    </row>
    <row r="857" spans="1:12" s="191" customFormat="1">
      <c r="A857" s="189">
        <v>846</v>
      </c>
      <c r="B857" s="189" t="s">
        <v>1178</v>
      </c>
      <c r="C857" s="189" t="s">
        <v>591</v>
      </c>
      <c r="D857" s="189"/>
      <c r="E857" s="189"/>
      <c r="F857" s="189" t="s">
        <v>591</v>
      </c>
      <c r="G857" s="1018"/>
      <c r="H857" s="190">
        <v>141400</v>
      </c>
      <c r="I857" s="190"/>
      <c r="J857" s="190"/>
      <c r="K857" s="190">
        <f t="shared" si="18"/>
        <v>141400</v>
      </c>
      <c r="L857" s="620"/>
    </row>
    <row r="858" spans="1:12" s="191" customFormat="1">
      <c r="A858" s="189">
        <v>847</v>
      </c>
      <c r="B858" s="189" t="s">
        <v>1178</v>
      </c>
      <c r="C858" s="189" t="s">
        <v>591</v>
      </c>
      <c r="D858" s="189"/>
      <c r="E858" s="189"/>
      <c r="F858" s="189" t="s">
        <v>591</v>
      </c>
      <c r="G858" s="1018"/>
      <c r="H858" s="190">
        <v>287150</v>
      </c>
      <c r="I858" s="190"/>
      <c r="J858" s="190"/>
      <c r="K858" s="190">
        <f t="shared" si="18"/>
        <v>287150</v>
      </c>
      <c r="L858" s="620"/>
    </row>
    <row r="859" spans="1:12" s="191" customFormat="1">
      <c r="A859" s="189">
        <v>848</v>
      </c>
      <c r="B859" s="189" t="s">
        <v>1178</v>
      </c>
      <c r="C859" s="189" t="s">
        <v>591</v>
      </c>
      <c r="D859" s="189"/>
      <c r="E859" s="189"/>
      <c r="F859" s="189" t="s">
        <v>591</v>
      </c>
      <c r="G859" s="1018"/>
      <c r="H859" s="190">
        <v>618800</v>
      </c>
      <c r="I859" s="190"/>
      <c r="J859" s="190"/>
      <c r="K859" s="190">
        <f t="shared" si="18"/>
        <v>618800</v>
      </c>
      <c r="L859" s="620"/>
    </row>
    <row r="860" spans="1:12" s="191" customFormat="1">
      <c r="A860" s="189">
        <v>849</v>
      </c>
      <c r="B860" s="189" t="s">
        <v>1178</v>
      </c>
      <c r="C860" s="189" t="s">
        <v>591</v>
      </c>
      <c r="D860" s="189"/>
      <c r="E860" s="189"/>
      <c r="F860" s="189" t="s">
        <v>591</v>
      </c>
      <c r="G860" s="1018"/>
      <c r="H860" s="190">
        <v>1400000</v>
      </c>
      <c r="I860" s="190"/>
      <c r="J860" s="190"/>
      <c r="K860" s="190">
        <f t="shared" si="18"/>
        <v>1400000</v>
      </c>
      <c r="L860" s="620"/>
    </row>
    <row r="861" spans="1:12" s="191" customFormat="1">
      <c r="A861" s="189">
        <v>850</v>
      </c>
      <c r="B861" s="189" t="s">
        <v>1178</v>
      </c>
      <c r="C861" s="189" t="s">
        <v>591</v>
      </c>
      <c r="D861" s="189"/>
      <c r="E861" s="189"/>
      <c r="F861" s="189" t="s">
        <v>591</v>
      </c>
      <c r="G861" s="1018"/>
      <c r="H861" s="190">
        <v>1400000</v>
      </c>
      <c r="I861" s="190"/>
      <c r="J861" s="190"/>
      <c r="K861" s="190">
        <f t="shared" si="18"/>
        <v>1400000</v>
      </c>
      <c r="L861" s="620"/>
    </row>
    <row r="862" spans="1:12" s="191" customFormat="1">
      <c r="A862" s="189">
        <v>851</v>
      </c>
      <c r="B862" s="189" t="s">
        <v>1179</v>
      </c>
      <c r="C862" s="189" t="s">
        <v>591</v>
      </c>
      <c r="D862" s="189">
        <v>2211001</v>
      </c>
      <c r="E862" s="189"/>
      <c r="F862" s="189" t="s">
        <v>591</v>
      </c>
      <c r="G862" s="189" t="s">
        <v>984</v>
      </c>
      <c r="H862" s="190">
        <v>1121500</v>
      </c>
      <c r="I862" s="190"/>
      <c r="J862" s="190"/>
      <c r="K862" s="190">
        <f t="shared" si="18"/>
        <v>1121500</v>
      </c>
      <c r="L862" s="620"/>
    </row>
    <row r="863" spans="1:12" s="191" customFormat="1">
      <c r="A863" s="189">
        <v>852</v>
      </c>
      <c r="B863" s="189" t="s">
        <v>1180</v>
      </c>
      <c r="C863" s="189" t="s">
        <v>591</v>
      </c>
      <c r="D863" s="189"/>
      <c r="E863" s="189"/>
      <c r="F863" s="189" t="s">
        <v>591</v>
      </c>
      <c r="G863" s="1018"/>
      <c r="H863" s="190">
        <v>500000</v>
      </c>
      <c r="I863" s="190"/>
      <c r="J863" s="190"/>
      <c r="K863" s="190">
        <f t="shared" si="18"/>
        <v>500000</v>
      </c>
      <c r="L863" s="620"/>
    </row>
    <row r="864" spans="1:12" s="191" customFormat="1">
      <c r="A864" s="189">
        <v>853</v>
      </c>
      <c r="B864" s="189" t="s">
        <v>1180</v>
      </c>
      <c r="C864" s="189" t="s">
        <v>591</v>
      </c>
      <c r="D864" s="189"/>
      <c r="E864" s="189"/>
      <c r="F864" s="189" t="s">
        <v>591</v>
      </c>
      <c r="G864" s="1018"/>
      <c r="H864" s="190">
        <v>1000000</v>
      </c>
      <c r="I864" s="190"/>
      <c r="J864" s="190"/>
      <c r="K864" s="190">
        <f t="shared" si="18"/>
        <v>1000000</v>
      </c>
      <c r="L864" s="620"/>
    </row>
    <row r="865" spans="1:12" s="191" customFormat="1">
      <c r="A865" s="189">
        <v>854</v>
      </c>
      <c r="B865" s="189" t="s">
        <v>1181</v>
      </c>
      <c r="C865" s="189" t="s">
        <v>591</v>
      </c>
      <c r="D865" s="189"/>
      <c r="E865" s="189"/>
      <c r="F865" s="189" t="s">
        <v>591</v>
      </c>
      <c r="G865" s="1018"/>
      <c r="H865" s="190">
        <v>179100</v>
      </c>
      <c r="I865" s="190"/>
      <c r="J865" s="190"/>
      <c r="K865" s="190">
        <f t="shared" si="18"/>
        <v>179100</v>
      </c>
      <c r="L865" s="620"/>
    </row>
    <row r="866" spans="1:12" s="191" customFormat="1">
      <c r="A866" s="189">
        <v>855</v>
      </c>
      <c r="B866" s="189" t="s">
        <v>1181</v>
      </c>
      <c r="C866" s="189" t="s">
        <v>591</v>
      </c>
      <c r="D866" s="189"/>
      <c r="E866" s="189"/>
      <c r="F866" s="189" t="s">
        <v>591</v>
      </c>
      <c r="G866" s="1018"/>
      <c r="H866" s="190">
        <v>356500</v>
      </c>
      <c r="I866" s="190"/>
      <c r="J866" s="190"/>
      <c r="K866" s="190">
        <f t="shared" si="18"/>
        <v>356500</v>
      </c>
      <c r="L866" s="620"/>
    </row>
    <row r="867" spans="1:12" s="191" customFormat="1">
      <c r="A867" s="189">
        <v>856</v>
      </c>
      <c r="B867" s="189" t="s">
        <v>1181</v>
      </c>
      <c r="C867" s="189" t="s">
        <v>591</v>
      </c>
      <c r="D867" s="189"/>
      <c r="E867" s="189"/>
      <c r="F867" s="189" t="s">
        <v>591</v>
      </c>
      <c r="G867" s="1018"/>
      <c r="H867" s="190">
        <v>600000</v>
      </c>
      <c r="I867" s="190"/>
      <c r="J867" s="190"/>
      <c r="K867" s="190">
        <f t="shared" si="18"/>
        <v>600000</v>
      </c>
      <c r="L867" s="620"/>
    </row>
    <row r="868" spans="1:12" s="191" customFormat="1">
      <c r="A868" s="189">
        <v>857</v>
      </c>
      <c r="B868" s="189" t="s">
        <v>1182</v>
      </c>
      <c r="C868" s="189" t="s">
        <v>591</v>
      </c>
      <c r="D868" s="189"/>
      <c r="E868" s="189"/>
      <c r="F868" s="189" t="s">
        <v>591</v>
      </c>
      <c r="G868" s="1018"/>
      <c r="H868" s="190">
        <v>125849</v>
      </c>
      <c r="I868" s="190"/>
      <c r="J868" s="190"/>
      <c r="K868" s="190">
        <f t="shared" si="18"/>
        <v>125849</v>
      </c>
      <c r="L868" s="620"/>
    </row>
    <row r="869" spans="1:12" s="191" customFormat="1">
      <c r="A869" s="189">
        <v>858</v>
      </c>
      <c r="B869" s="189" t="s">
        <v>1182</v>
      </c>
      <c r="C869" s="189" t="s">
        <v>591</v>
      </c>
      <c r="D869" s="189"/>
      <c r="E869" s="189"/>
      <c r="F869" s="189" t="s">
        <v>591</v>
      </c>
      <c r="G869" s="1018"/>
      <c r="H869" s="190">
        <v>115467</v>
      </c>
      <c r="I869" s="190"/>
      <c r="J869" s="190"/>
      <c r="K869" s="190">
        <f t="shared" si="18"/>
        <v>115467</v>
      </c>
      <c r="L869" s="620"/>
    </row>
    <row r="870" spans="1:12" s="191" customFormat="1">
      <c r="A870" s="189">
        <v>859</v>
      </c>
      <c r="B870" s="189" t="s">
        <v>1183</v>
      </c>
      <c r="C870" s="189" t="s">
        <v>591</v>
      </c>
      <c r="D870" s="189"/>
      <c r="E870" s="189"/>
      <c r="F870" s="189" t="s">
        <v>591</v>
      </c>
      <c r="G870" s="189" t="s">
        <v>1184</v>
      </c>
      <c r="H870" s="190">
        <v>12000</v>
      </c>
      <c r="I870" s="190"/>
      <c r="J870" s="190"/>
      <c r="K870" s="190">
        <f t="shared" si="18"/>
        <v>12000</v>
      </c>
      <c r="L870" s="620"/>
    </row>
    <row r="871" spans="1:12" s="191" customFormat="1">
      <c r="A871" s="189">
        <v>860</v>
      </c>
      <c r="B871" s="189" t="s">
        <v>1185</v>
      </c>
      <c r="C871" s="189" t="s">
        <v>591</v>
      </c>
      <c r="D871" s="189"/>
      <c r="E871" s="189"/>
      <c r="F871" s="189" t="s">
        <v>591</v>
      </c>
      <c r="G871" s="1018"/>
      <c r="H871" s="190">
        <v>270900</v>
      </c>
      <c r="I871" s="190"/>
      <c r="J871" s="190"/>
      <c r="K871" s="190">
        <f t="shared" si="18"/>
        <v>270900</v>
      </c>
      <c r="L871" s="620"/>
    </row>
    <row r="872" spans="1:12" s="191" customFormat="1">
      <c r="A872" s="189">
        <v>861</v>
      </c>
      <c r="B872" s="189" t="s">
        <v>1185</v>
      </c>
      <c r="C872" s="189" t="s">
        <v>591</v>
      </c>
      <c r="D872" s="189"/>
      <c r="E872" s="189"/>
      <c r="F872" s="189" t="s">
        <v>591</v>
      </c>
      <c r="G872" s="1018"/>
      <c r="H872" s="190">
        <v>286200</v>
      </c>
      <c r="I872" s="190"/>
      <c r="J872" s="190"/>
      <c r="K872" s="190">
        <f t="shared" si="18"/>
        <v>286200</v>
      </c>
      <c r="L872" s="620"/>
    </row>
    <row r="873" spans="1:12" s="191" customFormat="1">
      <c r="A873" s="189">
        <v>862</v>
      </c>
      <c r="B873" s="189" t="s">
        <v>1185</v>
      </c>
      <c r="C873" s="189" t="s">
        <v>591</v>
      </c>
      <c r="D873" s="189"/>
      <c r="E873" s="189"/>
      <c r="F873" s="189" t="s">
        <v>591</v>
      </c>
      <c r="G873" s="1018"/>
      <c r="H873" s="190">
        <v>348000</v>
      </c>
      <c r="I873" s="190"/>
      <c r="J873" s="190"/>
      <c r="K873" s="190">
        <f t="shared" si="18"/>
        <v>348000</v>
      </c>
      <c r="L873" s="620"/>
    </row>
    <row r="874" spans="1:12" s="191" customFormat="1">
      <c r="A874" s="189">
        <v>863</v>
      </c>
      <c r="B874" s="189" t="s">
        <v>1185</v>
      </c>
      <c r="C874" s="189" t="s">
        <v>591</v>
      </c>
      <c r="D874" s="189"/>
      <c r="E874" s="189"/>
      <c r="F874" s="189" t="s">
        <v>591</v>
      </c>
      <c r="G874" s="1018"/>
      <c r="H874" s="190">
        <v>471600</v>
      </c>
      <c r="I874" s="190"/>
      <c r="J874" s="190"/>
      <c r="K874" s="190">
        <f t="shared" si="18"/>
        <v>471600</v>
      </c>
      <c r="L874" s="620"/>
    </row>
    <row r="875" spans="1:12" s="191" customFormat="1">
      <c r="A875" s="189">
        <v>864</v>
      </c>
      <c r="B875" s="189" t="s">
        <v>1186</v>
      </c>
      <c r="C875" s="189" t="s">
        <v>591</v>
      </c>
      <c r="D875" s="189"/>
      <c r="E875" s="189"/>
      <c r="F875" s="189" t="s">
        <v>591</v>
      </c>
      <c r="G875" s="1018"/>
      <c r="H875" s="190">
        <v>303600</v>
      </c>
      <c r="I875" s="190"/>
      <c r="J875" s="190"/>
      <c r="K875" s="190">
        <f t="shared" si="18"/>
        <v>303600</v>
      </c>
      <c r="L875" s="620"/>
    </row>
    <row r="876" spans="1:12" s="191" customFormat="1">
      <c r="A876" s="189">
        <v>865</v>
      </c>
      <c r="B876" s="189" t="s">
        <v>1186</v>
      </c>
      <c r="C876" s="189" t="s">
        <v>591</v>
      </c>
      <c r="D876" s="189"/>
      <c r="E876" s="189"/>
      <c r="F876" s="189" t="s">
        <v>591</v>
      </c>
      <c r="G876" s="1018"/>
      <c r="H876" s="190">
        <v>365000</v>
      </c>
      <c r="I876" s="190"/>
      <c r="J876" s="190"/>
      <c r="K876" s="190">
        <f t="shared" si="18"/>
        <v>365000</v>
      </c>
      <c r="L876" s="620"/>
    </row>
    <row r="877" spans="1:12" s="191" customFormat="1">
      <c r="A877" s="189">
        <v>866</v>
      </c>
      <c r="B877" s="189" t="s">
        <v>1186</v>
      </c>
      <c r="C877" s="189" t="s">
        <v>591</v>
      </c>
      <c r="D877" s="189"/>
      <c r="E877" s="189"/>
      <c r="F877" s="189" t="s">
        <v>591</v>
      </c>
      <c r="G877" s="1018"/>
      <c r="H877" s="190">
        <v>388500</v>
      </c>
      <c r="I877" s="190"/>
      <c r="J877" s="190"/>
      <c r="K877" s="190">
        <f t="shared" si="18"/>
        <v>388500</v>
      </c>
      <c r="L877" s="620"/>
    </row>
    <row r="878" spans="1:12" s="191" customFormat="1">
      <c r="A878" s="189">
        <v>867</v>
      </c>
      <c r="B878" s="189" t="s">
        <v>1186</v>
      </c>
      <c r="C878" s="189" t="s">
        <v>591</v>
      </c>
      <c r="D878" s="189"/>
      <c r="E878" s="189"/>
      <c r="F878" s="189" t="s">
        <v>591</v>
      </c>
      <c r="G878" s="1018"/>
      <c r="H878" s="190">
        <v>388800</v>
      </c>
      <c r="I878" s="190"/>
      <c r="J878" s="190"/>
      <c r="K878" s="190">
        <f t="shared" si="18"/>
        <v>388800</v>
      </c>
      <c r="L878" s="620"/>
    </row>
    <row r="879" spans="1:12" s="191" customFormat="1">
      <c r="A879" s="189">
        <v>868</v>
      </c>
      <c r="B879" s="189" t="s">
        <v>1186</v>
      </c>
      <c r="C879" s="189" t="s">
        <v>591</v>
      </c>
      <c r="D879" s="189"/>
      <c r="E879" s="189"/>
      <c r="F879" s="189" t="s">
        <v>591</v>
      </c>
      <c r="G879" s="1018"/>
      <c r="H879" s="190">
        <v>396500</v>
      </c>
      <c r="I879" s="190"/>
      <c r="J879" s="190"/>
      <c r="K879" s="190">
        <f t="shared" si="18"/>
        <v>396500</v>
      </c>
      <c r="L879" s="620"/>
    </row>
    <row r="880" spans="1:12" s="191" customFormat="1">
      <c r="A880" s="189">
        <v>869</v>
      </c>
      <c r="B880" s="189" t="s">
        <v>1186</v>
      </c>
      <c r="C880" s="189" t="s">
        <v>591</v>
      </c>
      <c r="D880" s="189"/>
      <c r="E880" s="189"/>
      <c r="F880" s="189" t="s">
        <v>591</v>
      </c>
      <c r="G880" s="1018"/>
      <c r="H880" s="190">
        <v>499200</v>
      </c>
      <c r="I880" s="190"/>
      <c r="J880" s="190"/>
      <c r="K880" s="190">
        <f t="shared" si="18"/>
        <v>499200</v>
      </c>
      <c r="L880" s="620"/>
    </row>
    <row r="881" spans="1:12" s="191" customFormat="1">
      <c r="A881" s="189">
        <v>870</v>
      </c>
      <c r="B881" s="189" t="s">
        <v>1187</v>
      </c>
      <c r="C881" s="189" t="s">
        <v>591</v>
      </c>
      <c r="D881" s="189"/>
      <c r="E881" s="189">
        <v>48026</v>
      </c>
      <c r="F881" s="189" t="s">
        <v>591</v>
      </c>
      <c r="G881" s="189" t="s">
        <v>1188</v>
      </c>
      <c r="H881" s="190">
        <v>493750</v>
      </c>
      <c r="I881" s="190"/>
      <c r="J881" s="190"/>
      <c r="K881" s="190">
        <f t="shared" si="18"/>
        <v>493750</v>
      </c>
      <c r="L881" s="620"/>
    </row>
    <row r="882" spans="1:12" s="191" customFormat="1">
      <c r="A882" s="189">
        <v>871</v>
      </c>
      <c r="B882" s="189" t="s">
        <v>1189</v>
      </c>
      <c r="C882" s="189" t="s">
        <v>591</v>
      </c>
      <c r="D882" s="189"/>
      <c r="E882" s="189"/>
      <c r="F882" s="189" t="s">
        <v>591</v>
      </c>
      <c r="G882" s="1018"/>
      <c r="H882" s="190">
        <v>72728</v>
      </c>
      <c r="I882" s="190"/>
      <c r="J882" s="190"/>
      <c r="K882" s="190">
        <f t="shared" si="18"/>
        <v>72728</v>
      </c>
      <c r="L882" s="620"/>
    </row>
    <row r="883" spans="1:12" s="191" customFormat="1">
      <c r="A883" s="189">
        <v>872</v>
      </c>
      <c r="B883" s="189" t="s">
        <v>1190</v>
      </c>
      <c r="C883" s="189" t="s">
        <v>591</v>
      </c>
      <c r="D883" s="189"/>
      <c r="E883" s="189"/>
      <c r="F883" s="189" t="s">
        <v>591</v>
      </c>
      <c r="G883" s="1018"/>
      <c r="H883" s="190">
        <v>525000</v>
      </c>
      <c r="I883" s="190"/>
      <c r="J883" s="190"/>
      <c r="K883" s="190">
        <f t="shared" si="18"/>
        <v>525000</v>
      </c>
      <c r="L883" s="620"/>
    </row>
    <row r="884" spans="1:12" s="191" customFormat="1">
      <c r="A884" s="189">
        <v>873</v>
      </c>
      <c r="B884" s="189" t="s">
        <v>1191</v>
      </c>
      <c r="C884" s="189" t="s">
        <v>591</v>
      </c>
      <c r="D884" s="189"/>
      <c r="E884" s="189"/>
      <c r="F884" s="189" t="s">
        <v>591</v>
      </c>
      <c r="G884" s="1018"/>
      <c r="H884" s="190">
        <v>49840</v>
      </c>
      <c r="I884" s="190"/>
      <c r="J884" s="190"/>
      <c r="K884" s="190">
        <f t="shared" si="18"/>
        <v>49840</v>
      </c>
      <c r="L884" s="620"/>
    </row>
    <row r="885" spans="1:12" s="191" customFormat="1">
      <c r="A885" s="189">
        <v>874</v>
      </c>
      <c r="B885" s="189" t="s">
        <v>1191</v>
      </c>
      <c r="C885" s="189" t="s">
        <v>591</v>
      </c>
      <c r="D885" s="189"/>
      <c r="E885" s="189"/>
      <c r="F885" s="189" t="s">
        <v>591</v>
      </c>
      <c r="G885" s="1018"/>
      <c r="H885" s="190">
        <v>48720</v>
      </c>
      <c r="I885" s="190"/>
      <c r="J885" s="190"/>
      <c r="K885" s="190">
        <f t="shared" si="18"/>
        <v>48720</v>
      </c>
      <c r="L885" s="620"/>
    </row>
    <row r="886" spans="1:12" s="191" customFormat="1">
      <c r="A886" s="189">
        <v>875</v>
      </c>
      <c r="B886" s="189" t="s">
        <v>1191</v>
      </c>
      <c r="C886" s="189" t="s">
        <v>591</v>
      </c>
      <c r="D886" s="189"/>
      <c r="E886" s="189"/>
      <c r="F886" s="189" t="s">
        <v>591</v>
      </c>
      <c r="G886" s="1018"/>
      <c r="H886" s="190">
        <v>126865</v>
      </c>
      <c r="I886" s="190"/>
      <c r="J886" s="190"/>
      <c r="K886" s="190">
        <f t="shared" si="18"/>
        <v>126865</v>
      </c>
      <c r="L886" s="620"/>
    </row>
    <row r="887" spans="1:12" s="191" customFormat="1">
      <c r="A887" s="189">
        <v>876</v>
      </c>
      <c r="B887" s="189" t="s">
        <v>1191</v>
      </c>
      <c r="C887" s="189" t="s">
        <v>591</v>
      </c>
      <c r="D887" s="189"/>
      <c r="E887" s="189"/>
      <c r="F887" s="189" t="s">
        <v>591</v>
      </c>
      <c r="G887" s="1018"/>
      <c r="H887" s="190">
        <v>470388</v>
      </c>
      <c r="I887" s="190"/>
      <c r="J887" s="190"/>
      <c r="K887" s="190">
        <f t="shared" si="18"/>
        <v>470388</v>
      </c>
      <c r="L887" s="620"/>
    </row>
    <row r="888" spans="1:12" s="191" customFormat="1">
      <c r="A888" s="189">
        <v>877</v>
      </c>
      <c r="B888" s="189" t="s">
        <v>1191</v>
      </c>
      <c r="C888" s="189" t="s">
        <v>591</v>
      </c>
      <c r="D888" s="189"/>
      <c r="E888" s="189"/>
      <c r="F888" s="189" t="s">
        <v>591</v>
      </c>
      <c r="G888" s="1018"/>
      <c r="H888" s="190">
        <v>472332</v>
      </c>
      <c r="I888" s="190"/>
      <c r="J888" s="190"/>
      <c r="K888" s="190">
        <f t="shared" si="18"/>
        <v>472332</v>
      </c>
      <c r="L888" s="620"/>
    </row>
    <row r="889" spans="1:12" s="191" customFormat="1">
      <c r="A889" s="189">
        <v>878</v>
      </c>
      <c r="B889" s="189" t="s">
        <v>1192</v>
      </c>
      <c r="C889" s="189" t="s">
        <v>591</v>
      </c>
      <c r="D889" s="189">
        <v>2211015</v>
      </c>
      <c r="E889" s="189"/>
      <c r="F889" s="189" t="s">
        <v>591</v>
      </c>
      <c r="G889" s="189" t="s">
        <v>975</v>
      </c>
      <c r="H889" s="190">
        <v>12990</v>
      </c>
      <c r="I889" s="190"/>
      <c r="J889" s="190"/>
      <c r="K889" s="190">
        <f t="shared" si="18"/>
        <v>12990</v>
      </c>
      <c r="L889" s="620"/>
    </row>
    <row r="890" spans="1:12" s="191" customFormat="1">
      <c r="A890" s="189">
        <v>879</v>
      </c>
      <c r="B890" s="189" t="s">
        <v>1192</v>
      </c>
      <c r="C890" s="189" t="s">
        <v>591</v>
      </c>
      <c r="D890" s="189">
        <v>2211015</v>
      </c>
      <c r="E890" s="189"/>
      <c r="F890" s="189" t="s">
        <v>591</v>
      </c>
      <c r="G890" s="189" t="s">
        <v>975</v>
      </c>
      <c r="H890" s="190">
        <v>13770</v>
      </c>
      <c r="I890" s="190"/>
      <c r="J890" s="190"/>
      <c r="K890" s="190">
        <f t="shared" si="18"/>
        <v>13770</v>
      </c>
      <c r="L890" s="620"/>
    </row>
    <row r="891" spans="1:12" s="191" customFormat="1">
      <c r="A891" s="189">
        <v>880</v>
      </c>
      <c r="B891" s="189" t="s">
        <v>1192</v>
      </c>
      <c r="C891" s="189" t="s">
        <v>591</v>
      </c>
      <c r="D891" s="189">
        <v>2211015</v>
      </c>
      <c r="E891" s="189"/>
      <c r="F891" s="189" t="s">
        <v>591</v>
      </c>
      <c r="G891" s="189" t="s">
        <v>975</v>
      </c>
      <c r="H891" s="190">
        <v>14289</v>
      </c>
      <c r="I891" s="190"/>
      <c r="J891" s="190"/>
      <c r="K891" s="190">
        <f t="shared" si="18"/>
        <v>14289</v>
      </c>
      <c r="L891" s="620"/>
    </row>
    <row r="892" spans="1:12" s="191" customFormat="1">
      <c r="A892" s="189">
        <v>881</v>
      </c>
      <c r="B892" s="189" t="s">
        <v>1192</v>
      </c>
      <c r="C892" s="189" t="s">
        <v>591</v>
      </c>
      <c r="D892" s="189">
        <v>2211015</v>
      </c>
      <c r="E892" s="189"/>
      <c r="F892" s="189" t="s">
        <v>591</v>
      </c>
      <c r="G892" s="189" t="s">
        <v>975</v>
      </c>
      <c r="H892" s="190">
        <v>60321</v>
      </c>
      <c r="I892" s="190"/>
      <c r="J892" s="190"/>
      <c r="K892" s="190">
        <f t="shared" si="18"/>
        <v>60321</v>
      </c>
      <c r="L892" s="620"/>
    </row>
    <row r="893" spans="1:12" s="191" customFormat="1">
      <c r="A893" s="189">
        <v>882</v>
      </c>
      <c r="B893" s="189" t="s">
        <v>1192</v>
      </c>
      <c r="C893" s="189" t="s">
        <v>591</v>
      </c>
      <c r="D893" s="189">
        <v>2211015</v>
      </c>
      <c r="E893" s="189"/>
      <c r="F893" s="189" t="s">
        <v>591</v>
      </c>
      <c r="G893" s="189" t="s">
        <v>975</v>
      </c>
      <c r="H893" s="190">
        <v>88200</v>
      </c>
      <c r="I893" s="190"/>
      <c r="J893" s="190"/>
      <c r="K893" s="190">
        <f t="shared" ref="K893:K957" si="19">H893-I893+J893</f>
        <v>88200</v>
      </c>
      <c r="L893" s="620"/>
    </row>
    <row r="894" spans="1:12" s="191" customFormat="1">
      <c r="A894" s="189">
        <v>883</v>
      </c>
      <c r="B894" s="189" t="s">
        <v>1192</v>
      </c>
      <c r="C894" s="189" t="s">
        <v>591</v>
      </c>
      <c r="D894" s="189">
        <v>2211015</v>
      </c>
      <c r="E894" s="189"/>
      <c r="F894" s="189" t="s">
        <v>591</v>
      </c>
      <c r="G894" s="189" t="s">
        <v>975</v>
      </c>
      <c r="H894" s="190">
        <v>114000</v>
      </c>
      <c r="I894" s="190"/>
      <c r="J894" s="190"/>
      <c r="K894" s="190">
        <f t="shared" si="19"/>
        <v>114000</v>
      </c>
      <c r="L894" s="620"/>
    </row>
    <row r="895" spans="1:12" s="191" customFormat="1">
      <c r="A895" s="189">
        <v>884</v>
      </c>
      <c r="B895" s="189" t="s">
        <v>1192</v>
      </c>
      <c r="C895" s="189" t="s">
        <v>591</v>
      </c>
      <c r="D895" s="189">
        <v>2211015</v>
      </c>
      <c r="E895" s="189"/>
      <c r="F895" s="189" t="s">
        <v>591</v>
      </c>
      <c r="G895" s="189" t="s">
        <v>975</v>
      </c>
      <c r="H895" s="190">
        <v>115202</v>
      </c>
      <c r="I895" s="190"/>
      <c r="J895" s="190"/>
      <c r="K895" s="190">
        <f t="shared" si="19"/>
        <v>115202</v>
      </c>
      <c r="L895" s="620"/>
    </row>
    <row r="896" spans="1:12" s="191" customFormat="1">
      <c r="A896" s="189">
        <v>885</v>
      </c>
      <c r="B896" s="189" t="s">
        <v>1192</v>
      </c>
      <c r="C896" s="189" t="s">
        <v>591</v>
      </c>
      <c r="D896" s="189">
        <v>2211015</v>
      </c>
      <c r="E896" s="189"/>
      <c r="F896" s="189" t="s">
        <v>591</v>
      </c>
      <c r="G896" s="189" t="s">
        <v>975</v>
      </c>
      <c r="H896" s="190">
        <v>116501</v>
      </c>
      <c r="I896" s="190"/>
      <c r="J896" s="190"/>
      <c r="K896" s="190">
        <f t="shared" si="19"/>
        <v>116501</v>
      </c>
      <c r="L896" s="620"/>
    </row>
    <row r="897" spans="1:12" s="191" customFormat="1">
      <c r="A897" s="189">
        <v>886</v>
      </c>
      <c r="B897" s="189" t="s">
        <v>1192</v>
      </c>
      <c r="C897" s="189" t="s">
        <v>591</v>
      </c>
      <c r="D897" s="189">
        <v>2211015</v>
      </c>
      <c r="E897" s="189"/>
      <c r="F897" s="189" t="s">
        <v>591</v>
      </c>
      <c r="G897" s="189" t="s">
        <v>975</v>
      </c>
      <c r="H897" s="190">
        <v>130546</v>
      </c>
      <c r="I897" s="190"/>
      <c r="J897" s="190"/>
      <c r="K897" s="190">
        <f t="shared" si="19"/>
        <v>130546</v>
      </c>
      <c r="L897" s="620"/>
    </row>
    <row r="898" spans="1:12" s="191" customFormat="1">
      <c r="A898" s="189">
        <v>887</v>
      </c>
      <c r="B898" s="189" t="s">
        <v>1192</v>
      </c>
      <c r="C898" s="189" t="s">
        <v>591</v>
      </c>
      <c r="D898" s="189">
        <v>2211015</v>
      </c>
      <c r="E898" s="189"/>
      <c r="F898" s="189" t="s">
        <v>591</v>
      </c>
      <c r="G898" s="189" t="s">
        <v>975</v>
      </c>
      <c r="H898" s="190">
        <v>142805</v>
      </c>
      <c r="I898" s="190"/>
      <c r="J898" s="190"/>
      <c r="K898" s="190">
        <f t="shared" si="19"/>
        <v>142805</v>
      </c>
      <c r="L898" s="620"/>
    </row>
    <row r="899" spans="1:12" s="191" customFormat="1">
      <c r="A899" s="189">
        <v>888</v>
      </c>
      <c r="B899" s="189" t="s">
        <v>1192</v>
      </c>
      <c r="C899" s="189" t="s">
        <v>591</v>
      </c>
      <c r="D899" s="189">
        <v>2211015</v>
      </c>
      <c r="E899" s="189"/>
      <c r="F899" s="189" t="s">
        <v>591</v>
      </c>
      <c r="G899" s="189" t="s">
        <v>975</v>
      </c>
      <c r="H899" s="190">
        <v>147189</v>
      </c>
      <c r="I899" s="190"/>
      <c r="J899" s="190"/>
      <c r="K899" s="190">
        <f t="shared" si="19"/>
        <v>147189</v>
      </c>
      <c r="L899" s="620"/>
    </row>
    <row r="900" spans="1:12" s="191" customFormat="1">
      <c r="A900" s="189">
        <v>889</v>
      </c>
      <c r="B900" s="189" t="s">
        <v>1192</v>
      </c>
      <c r="C900" s="189" t="s">
        <v>591</v>
      </c>
      <c r="D900" s="189">
        <v>2211015</v>
      </c>
      <c r="E900" s="189"/>
      <c r="F900" s="189" t="s">
        <v>591</v>
      </c>
      <c r="G900" s="189" t="s">
        <v>975</v>
      </c>
      <c r="H900" s="190">
        <v>151086</v>
      </c>
      <c r="I900" s="190"/>
      <c r="J900" s="190"/>
      <c r="K900" s="190">
        <f t="shared" si="19"/>
        <v>151086</v>
      </c>
      <c r="L900" s="620"/>
    </row>
    <row r="901" spans="1:12" s="191" customFormat="1">
      <c r="A901" s="189">
        <v>890</v>
      </c>
      <c r="B901" s="189" t="s">
        <v>1192</v>
      </c>
      <c r="C901" s="189" t="s">
        <v>591</v>
      </c>
      <c r="D901" s="189">
        <v>2211015</v>
      </c>
      <c r="E901" s="189"/>
      <c r="F901" s="189" t="s">
        <v>591</v>
      </c>
      <c r="G901" s="189" t="s">
        <v>975</v>
      </c>
      <c r="H901" s="190">
        <v>15300</v>
      </c>
      <c r="I901" s="190"/>
      <c r="J901" s="190"/>
      <c r="K901" s="190">
        <f t="shared" si="19"/>
        <v>15300</v>
      </c>
      <c r="L901" s="620"/>
    </row>
    <row r="902" spans="1:12" s="191" customFormat="1">
      <c r="A902" s="189">
        <v>891</v>
      </c>
      <c r="B902" s="189" t="s">
        <v>1192</v>
      </c>
      <c r="C902" s="189" t="s">
        <v>591</v>
      </c>
      <c r="D902" s="189">
        <v>2211015</v>
      </c>
      <c r="E902" s="189"/>
      <c r="F902" s="189" t="s">
        <v>591</v>
      </c>
      <c r="G902" s="189" t="s">
        <v>975</v>
      </c>
      <c r="H902" s="190">
        <v>18360</v>
      </c>
      <c r="I902" s="190"/>
      <c r="J902" s="190"/>
      <c r="K902" s="190">
        <f t="shared" si="19"/>
        <v>18360</v>
      </c>
      <c r="L902" s="620"/>
    </row>
    <row r="903" spans="1:12" s="191" customFormat="1">
      <c r="A903" s="189">
        <v>892</v>
      </c>
      <c r="B903" s="189" t="s">
        <v>3611</v>
      </c>
      <c r="C903" s="189" t="s">
        <v>591</v>
      </c>
      <c r="D903" s="189"/>
      <c r="E903" s="189"/>
      <c r="F903" s="189" t="s">
        <v>591</v>
      </c>
      <c r="G903" s="1018"/>
      <c r="H903" s="190">
        <f>523809.36-17639.3599997759</f>
        <v>506170.0000002241</v>
      </c>
      <c r="I903" s="190"/>
      <c r="J903" s="190"/>
      <c r="K903" s="190">
        <v>506170.0000002241</v>
      </c>
      <c r="L903" s="620"/>
    </row>
    <row r="904" spans="1:12" s="191" customFormat="1">
      <c r="A904" s="189">
        <v>893</v>
      </c>
      <c r="B904" s="189" t="s">
        <v>1193</v>
      </c>
      <c r="C904" s="189" t="s">
        <v>591</v>
      </c>
      <c r="D904" s="189">
        <v>2211001</v>
      </c>
      <c r="E904" s="189"/>
      <c r="F904" s="189" t="s">
        <v>591</v>
      </c>
      <c r="G904" s="189" t="s">
        <v>984</v>
      </c>
      <c r="H904" s="190">
        <v>440000</v>
      </c>
      <c r="I904" s="190"/>
      <c r="J904" s="190"/>
      <c r="K904" s="190">
        <f t="shared" si="19"/>
        <v>440000</v>
      </c>
      <c r="L904" s="620"/>
    </row>
    <row r="905" spans="1:12" s="191" customFormat="1">
      <c r="A905" s="189">
        <v>894</v>
      </c>
      <c r="B905" s="189" t="s">
        <v>1194</v>
      </c>
      <c r="C905" s="189" t="s">
        <v>591</v>
      </c>
      <c r="D905" s="189"/>
      <c r="E905" s="189"/>
      <c r="F905" s="189" t="s">
        <v>591</v>
      </c>
      <c r="G905" s="1018"/>
      <c r="H905" s="190">
        <v>160000</v>
      </c>
      <c r="I905" s="190"/>
      <c r="J905" s="190"/>
      <c r="K905" s="190">
        <f t="shared" si="19"/>
        <v>160000</v>
      </c>
      <c r="L905" s="620"/>
    </row>
    <row r="906" spans="1:12" s="191" customFormat="1">
      <c r="A906" s="189">
        <v>895</v>
      </c>
      <c r="B906" s="189" t="s">
        <v>1194</v>
      </c>
      <c r="C906" s="189" t="s">
        <v>591</v>
      </c>
      <c r="D906" s="189"/>
      <c r="E906" s="189"/>
      <c r="F906" s="189" t="s">
        <v>591</v>
      </c>
      <c r="G906" s="1018"/>
      <c r="H906" s="190">
        <v>1000000</v>
      </c>
      <c r="I906" s="190"/>
      <c r="J906" s="190"/>
      <c r="K906" s="190">
        <f t="shared" si="19"/>
        <v>1000000</v>
      </c>
      <c r="L906" s="620"/>
    </row>
    <row r="907" spans="1:12" s="191" customFormat="1">
      <c r="A907" s="189">
        <v>896</v>
      </c>
      <c r="B907" s="189" t="s">
        <v>1195</v>
      </c>
      <c r="C907" s="189" t="s">
        <v>591</v>
      </c>
      <c r="D907" s="189"/>
      <c r="E907" s="189"/>
      <c r="F907" s="189" t="s">
        <v>591</v>
      </c>
      <c r="G907" s="1018"/>
      <c r="H907" s="190">
        <v>633750</v>
      </c>
      <c r="I907" s="190"/>
      <c r="J907" s="190"/>
      <c r="K907" s="190">
        <f t="shared" si="19"/>
        <v>633750</v>
      </c>
      <c r="L907" s="620"/>
    </row>
    <row r="908" spans="1:12" s="191" customFormat="1">
      <c r="A908" s="189">
        <v>897</v>
      </c>
      <c r="B908" s="189" t="s">
        <v>1195</v>
      </c>
      <c r="C908" s="189" t="s">
        <v>591</v>
      </c>
      <c r="D908" s="189"/>
      <c r="E908" s="189"/>
      <c r="F908" s="189" t="s">
        <v>591</v>
      </c>
      <c r="G908" s="1018"/>
      <c r="H908" s="190">
        <v>430500</v>
      </c>
      <c r="I908" s="190"/>
      <c r="J908" s="190"/>
      <c r="K908" s="190">
        <f t="shared" si="19"/>
        <v>430500</v>
      </c>
      <c r="L908" s="620"/>
    </row>
    <row r="909" spans="1:12" s="191" customFormat="1">
      <c r="A909" s="189">
        <v>898</v>
      </c>
      <c r="B909" s="189" t="s">
        <v>1195</v>
      </c>
      <c r="C909" s="189" t="s">
        <v>591</v>
      </c>
      <c r="D909" s="189"/>
      <c r="E909" s="189"/>
      <c r="F909" s="189" t="s">
        <v>591</v>
      </c>
      <c r="G909" s="1018"/>
      <c r="H909" s="190">
        <v>440500</v>
      </c>
      <c r="I909" s="190"/>
      <c r="J909" s="190"/>
      <c r="K909" s="190">
        <f t="shared" si="19"/>
        <v>440500</v>
      </c>
      <c r="L909" s="620"/>
    </row>
    <row r="910" spans="1:12" s="191" customFormat="1">
      <c r="A910" s="189">
        <v>899</v>
      </c>
      <c r="B910" s="189" t="s">
        <v>1195</v>
      </c>
      <c r="C910" s="189" t="s">
        <v>591</v>
      </c>
      <c r="D910" s="189"/>
      <c r="E910" s="189"/>
      <c r="F910" s="189" t="s">
        <v>591</v>
      </c>
      <c r="G910" s="1018"/>
      <c r="H910" s="190">
        <v>451000</v>
      </c>
      <c r="I910" s="190"/>
      <c r="J910" s="190"/>
      <c r="K910" s="190">
        <f t="shared" si="19"/>
        <v>451000</v>
      </c>
      <c r="L910" s="620"/>
    </row>
    <row r="911" spans="1:12" s="191" customFormat="1">
      <c r="A911" s="189">
        <v>900</v>
      </c>
      <c r="B911" s="189" t="s">
        <v>1195</v>
      </c>
      <c r="C911" s="189" t="s">
        <v>591</v>
      </c>
      <c r="D911" s="189"/>
      <c r="E911" s="189"/>
      <c r="F911" s="189" t="s">
        <v>591</v>
      </c>
      <c r="G911" s="1018"/>
      <c r="H911" s="190">
        <v>470000</v>
      </c>
      <c r="I911" s="190"/>
      <c r="J911" s="190"/>
      <c r="K911" s="190">
        <f t="shared" si="19"/>
        <v>470000</v>
      </c>
      <c r="L911" s="620"/>
    </row>
    <row r="912" spans="1:12" s="191" customFormat="1">
      <c r="A912" s="189">
        <v>901</v>
      </c>
      <c r="B912" s="189" t="s">
        <v>1195</v>
      </c>
      <c r="C912" s="189" t="s">
        <v>591</v>
      </c>
      <c r="D912" s="189"/>
      <c r="E912" s="189"/>
      <c r="F912" s="189" t="s">
        <v>591</v>
      </c>
      <c r="G912" s="1018"/>
      <c r="H912" s="190">
        <v>498500</v>
      </c>
      <c r="I912" s="190"/>
      <c r="J912" s="190"/>
      <c r="K912" s="190">
        <f t="shared" si="19"/>
        <v>498500</v>
      </c>
      <c r="L912" s="620"/>
    </row>
    <row r="913" spans="1:12" s="191" customFormat="1">
      <c r="A913" s="189">
        <v>902</v>
      </c>
      <c r="B913" s="189" t="s">
        <v>1195</v>
      </c>
      <c r="C913" s="189" t="s">
        <v>591</v>
      </c>
      <c r="D913" s="189"/>
      <c r="E913" s="189"/>
      <c r="F913" s="189" t="s">
        <v>591</v>
      </c>
      <c r="G913" s="1018"/>
      <c r="H913" s="190">
        <v>655000</v>
      </c>
      <c r="I913" s="190"/>
      <c r="J913" s="190"/>
      <c r="K913" s="190">
        <f t="shared" si="19"/>
        <v>655000</v>
      </c>
      <c r="L913" s="620"/>
    </row>
    <row r="914" spans="1:12" s="191" customFormat="1">
      <c r="A914" s="189">
        <v>903</v>
      </c>
      <c r="B914" s="189" t="s">
        <v>1195</v>
      </c>
      <c r="C914" s="189" t="s">
        <v>591</v>
      </c>
      <c r="D914" s="189"/>
      <c r="E914" s="189"/>
      <c r="F914" s="189" t="s">
        <v>591</v>
      </c>
      <c r="G914" s="1018"/>
      <c r="H914" s="190">
        <v>863800</v>
      </c>
      <c r="I914" s="190"/>
      <c r="J914" s="190"/>
      <c r="K914" s="190">
        <f t="shared" si="19"/>
        <v>863800</v>
      </c>
      <c r="L914" s="620"/>
    </row>
    <row r="915" spans="1:12" s="191" customFormat="1">
      <c r="A915" s="189">
        <v>904</v>
      </c>
      <c r="B915" s="189" t="s">
        <v>1195</v>
      </c>
      <c r="C915" s="189" t="s">
        <v>591</v>
      </c>
      <c r="D915" s="189"/>
      <c r="E915" s="189"/>
      <c r="F915" s="189" t="s">
        <v>591</v>
      </c>
      <c r="G915" s="1018"/>
      <c r="H915" s="190">
        <v>890500</v>
      </c>
      <c r="I915" s="190"/>
      <c r="J915" s="190"/>
      <c r="K915" s="190">
        <f t="shared" si="19"/>
        <v>890500</v>
      </c>
      <c r="L915" s="620"/>
    </row>
    <row r="916" spans="1:12" s="191" customFormat="1">
      <c r="A916" s="189">
        <v>905</v>
      </c>
      <c r="B916" s="189" t="s">
        <v>1195</v>
      </c>
      <c r="C916" s="189" t="s">
        <v>591</v>
      </c>
      <c r="D916" s="189"/>
      <c r="E916" s="189"/>
      <c r="F916" s="189" t="s">
        <v>591</v>
      </c>
      <c r="G916" s="1018"/>
      <c r="H916" s="190">
        <v>903280</v>
      </c>
      <c r="I916" s="190"/>
      <c r="J916" s="190"/>
      <c r="K916" s="190">
        <f t="shared" si="19"/>
        <v>903280</v>
      </c>
      <c r="L916" s="620"/>
    </row>
    <row r="917" spans="1:12" s="191" customFormat="1">
      <c r="A917" s="189">
        <v>906</v>
      </c>
      <c r="B917" s="189" t="s">
        <v>1195</v>
      </c>
      <c r="C917" s="189" t="s">
        <v>591</v>
      </c>
      <c r="D917" s="189"/>
      <c r="E917" s="189"/>
      <c r="F917" s="189" t="s">
        <v>591</v>
      </c>
      <c r="G917" s="1018"/>
      <c r="H917" s="190">
        <v>2130000</v>
      </c>
      <c r="I917" s="190"/>
      <c r="J917" s="190"/>
      <c r="K917" s="190">
        <f t="shared" si="19"/>
        <v>2130000</v>
      </c>
      <c r="L917" s="620"/>
    </row>
    <row r="918" spans="1:12" s="191" customFormat="1">
      <c r="A918" s="189">
        <v>907</v>
      </c>
      <c r="B918" s="189" t="s">
        <v>1195</v>
      </c>
      <c r="C918" s="189" t="s">
        <v>591</v>
      </c>
      <c r="D918" s="189"/>
      <c r="E918" s="189"/>
      <c r="F918" s="189" t="s">
        <v>591</v>
      </c>
      <c r="G918" s="1018"/>
      <c r="H918" s="190">
        <v>2364440</v>
      </c>
      <c r="I918" s="190"/>
      <c r="J918" s="190"/>
      <c r="K918" s="190">
        <f t="shared" si="19"/>
        <v>2364440</v>
      </c>
      <c r="L918" s="620"/>
    </row>
    <row r="919" spans="1:12" s="191" customFormat="1">
      <c r="A919" s="189">
        <v>908</v>
      </c>
      <c r="B919" s="189" t="s">
        <v>1195</v>
      </c>
      <c r="C919" s="189" t="s">
        <v>591</v>
      </c>
      <c r="D919" s="189"/>
      <c r="E919" s="189"/>
      <c r="F919" s="189" t="s">
        <v>591</v>
      </c>
      <c r="G919" s="1018"/>
      <c r="H919" s="190">
        <v>2410000</v>
      </c>
      <c r="I919" s="190"/>
      <c r="J919" s="190"/>
      <c r="K919" s="190">
        <f t="shared" si="19"/>
        <v>2410000</v>
      </c>
      <c r="L919" s="620"/>
    </row>
    <row r="920" spans="1:12" s="191" customFormat="1">
      <c r="A920" s="189">
        <v>909</v>
      </c>
      <c r="B920" s="189" t="s">
        <v>1195</v>
      </c>
      <c r="C920" s="189" t="s">
        <v>591</v>
      </c>
      <c r="D920" s="189"/>
      <c r="E920" s="189"/>
      <c r="F920" s="189" t="s">
        <v>591</v>
      </c>
      <c r="G920" s="1018"/>
      <c r="H920" s="190">
        <v>12000</v>
      </c>
      <c r="I920" s="190"/>
      <c r="J920" s="190"/>
      <c r="K920" s="190">
        <f t="shared" si="19"/>
        <v>12000</v>
      </c>
      <c r="L920" s="620"/>
    </row>
    <row r="921" spans="1:12" s="191" customFormat="1">
      <c r="A921" s="189">
        <v>910</v>
      </c>
      <c r="B921" s="189" t="s">
        <v>1195</v>
      </c>
      <c r="C921" s="189" t="s">
        <v>591</v>
      </c>
      <c r="D921" s="189"/>
      <c r="E921" s="189"/>
      <c r="F921" s="189" t="s">
        <v>591</v>
      </c>
      <c r="G921" s="1018"/>
      <c r="H921" s="190">
        <v>55000</v>
      </c>
      <c r="I921" s="190"/>
      <c r="J921" s="190"/>
      <c r="K921" s="190">
        <f t="shared" si="19"/>
        <v>55000</v>
      </c>
      <c r="L921" s="620"/>
    </row>
    <row r="922" spans="1:12" s="191" customFormat="1">
      <c r="A922" s="189">
        <v>911</v>
      </c>
      <c r="B922" s="189" t="s">
        <v>1195</v>
      </c>
      <c r="C922" s="189" t="s">
        <v>591</v>
      </c>
      <c r="D922" s="189"/>
      <c r="E922" s="189"/>
      <c r="F922" s="189" t="s">
        <v>591</v>
      </c>
      <c r="G922" s="1018"/>
      <c r="H922" s="190">
        <v>55500</v>
      </c>
      <c r="I922" s="190"/>
      <c r="J922" s="190"/>
      <c r="K922" s="190">
        <f t="shared" si="19"/>
        <v>55500</v>
      </c>
      <c r="L922" s="620"/>
    </row>
    <row r="923" spans="1:12" s="191" customFormat="1">
      <c r="A923" s="189">
        <v>912</v>
      </c>
      <c r="B923" s="189" t="s">
        <v>1195</v>
      </c>
      <c r="C923" s="189" t="s">
        <v>591</v>
      </c>
      <c r="D923" s="189"/>
      <c r="E923" s="189"/>
      <c r="F923" s="189" t="s">
        <v>591</v>
      </c>
      <c r="G923" s="1018"/>
      <c r="H923" s="190">
        <v>100000</v>
      </c>
      <c r="I923" s="190"/>
      <c r="J923" s="190"/>
      <c r="K923" s="190">
        <f t="shared" si="19"/>
        <v>100000</v>
      </c>
      <c r="L923" s="620"/>
    </row>
    <row r="924" spans="1:12" s="191" customFormat="1">
      <c r="A924" s="189">
        <v>913</v>
      </c>
      <c r="B924" s="189" t="s">
        <v>1195</v>
      </c>
      <c r="C924" s="189" t="s">
        <v>591</v>
      </c>
      <c r="D924" s="189"/>
      <c r="E924" s="189"/>
      <c r="F924" s="189" t="s">
        <v>591</v>
      </c>
      <c r="G924" s="1018"/>
      <c r="H924" s="190">
        <v>214000</v>
      </c>
      <c r="I924" s="190"/>
      <c r="J924" s="190"/>
      <c r="K924" s="190">
        <f t="shared" si="19"/>
        <v>214000</v>
      </c>
      <c r="L924" s="620"/>
    </row>
    <row r="925" spans="1:12" s="191" customFormat="1">
      <c r="A925" s="189">
        <v>914</v>
      </c>
      <c r="B925" s="189" t="s">
        <v>1195</v>
      </c>
      <c r="C925" s="189" t="s">
        <v>591</v>
      </c>
      <c r="D925" s="189"/>
      <c r="E925" s="189"/>
      <c r="F925" s="189" t="s">
        <v>591</v>
      </c>
      <c r="G925" s="1018"/>
      <c r="H925" s="190">
        <v>304550</v>
      </c>
      <c r="I925" s="190"/>
      <c r="J925" s="190"/>
      <c r="K925" s="190">
        <f t="shared" si="19"/>
        <v>304550</v>
      </c>
      <c r="L925" s="620"/>
    </row>
    <row r="926" spans="1:12" s="191" customFormat="1">
      <c r="A926" s="189">
        <v>915</v>
      </c>
      <c r="B926" s="189" t="s">
        <v>1195</v>
      </c>
      <c r="C926" s="189" t="s">
        <v>591</v>
      </c>
      <c r="D926" s="189"/>
      <c r="E926" s="189"/>
      <c r="F926" s="189" t="s">
        <v>591</v>
      </c>
      <c r="G926" s="1018"/>
      <c r="H926" s="190">
        <v>304550</v>
      </c>
      <c r="I926" s="190"/>
      <c r="J926" s="190"/>
      <c r="K926" s="190">
        <f t="shared" si="19"/>
        <v>304550</v>
      </c>
      <c r="L926" s="620"/>
    </row>
    <row r="927" spans="1:12" s="191" customFormat="1">
      <c r="A927" s="189">
        <v>916</v>
      </c>
      <c r="B927" s="189" t="s">
        <v>1195</v>
      </c>
      <c r="C927" s="189" t="s">
        <v>591</v>
      </c>
      <c r="D927" s="189"/>
      <c r="E927" s="189"/>
      <c r="F927" s="189" t="s">
        <v>591</v>
      </c>
      <c r="G927" s="1018"/>
      <c r="H927" s="190">
        <v>309500</v>
      </c>
      <c r="I927" s="190"/>
      <c r="J927" s="190"/>
      <c r="K927" s="190">
        <f t="shared" si="19"/>
        <v>309500</v>
      </c>
      <c r="L927" s="620"/>
    </row>
    <row r="928" spans="1:12" s="191" customFormat="1">
      <c r="A928" s="189">
        <v>917</v>
      </c>
      <c r="B928" s="189" t="s">
        <v>1195</v>
      </c>
      <c r="C928" s="189" t="s">
        <v>591</v>
      </c>
      <c r="D928" s="189"/>
      <c r="E928" s="189"/>
      <c r="F928" s="189" t="s">
        <v>591</v>
      </c>
      <c r="G928" s="1018"/>
      <c r="H928" s="190">
        <v>399784</v>
      </c>
      <c r="I928" s="190"/>
      <c r="J928" s="190"/>
      <c r="K928" s="190">
        <f t="shared" si="19"/>
        <v>399784</v>
      </c>
      <c r="L928" s="620"/>
    </row>
    <row r="929" spans="1:12" s="191" customFormat="1">
      <c r="A929" s="189">
        <v>918</v>
      </c>
      <c r="B929" s="189" t="s">
        <v>1195</v>
      </c>
      <c r="C929" s="189" t="s">
        <v>591</v>
      </c>
      <c r="D929" s="189"/>
      <c r="E929" s="189"/>
      <c r="F929" s="189" t="s">
        <v>591</v>
      </c>
      <c r="G929" s="1018"/>
      <c r="H929" s="190">
        <v>401900</v>
      </c>
      <c r="I929" s="190"/>
      <c r="J929" s="190"/>
      <c r="K929" s="190">
        <f t="shared" si="19"/>
        <v>401900</v>
      </c>
      <c r="L929" s="620"/>
    </row>
    <row r="930" spans="1:12" s="191" customFormat="1">
      <c r="A930" s="189">
        <v>919</v>
      </c>
      <c r="B930" s="189" t="s">
        <v>1195</v>
      </c>
      <c r="C930" s="189" t="s">
        <v>591</v>
      </c>
      <c r="D930" s="189"/>
      <c r="E930" s="189"/>
      <c r="F930" s="189" t="s">
        <v>591</v>
      </c>
      <c r="G930" s="1018"/>
      <c r="H930" s="190">
        <v>741000</v>
      </c>
      <c r="I930" s="190"/>
      <c r="J930" s="190"/>
      <c r="K930" s="190">
        <f t="shared" si="19"/>
        <v>741000</v>
      </c>
      <c r="L930" s="620"/>
    </row>
    <row r="931" spans="1:12" s="191" customFormat="1">
      <c r="A931" s="189">
        <v>920</v>
      </c>
      <c r="B931" s="189" t="s">
        <v>1195</v>
      </c>
      <c r="C931" s="189" t="s">
        <v>591</v>
      </c>
      <c r="D931" s="189"/>
      <c r="E931" s="189"/>
      <c r="F931" s="189" t="s">
        <v>591</v>
      </c>
      <c r="G931" s="1018"/>
      <c r="H931" s="190">
        <v>756600</v>
      </c>
      <c r="I931" s="190"/>
      <c r="J931" s="190"/>
      <c r="K931" s="190">
        <f t="shared" si="19"/>
        <v>756600</v>
      </c>
      <c r="L931" s="620"/>
    </row>
    <row r="932" spans="1:12" s="191" customFormat="1">
      <c r="A932" s="189">
        <v>921</v>
      </c>
      <c r="B932" s="189" t="s">
        <v>1195</v>
      </c>
      <c r="C932" s="189" t="s">
        <v>591</v>
      </c>
      <c r="D932" s="189"/>
      <c r="E932" s="189"/>
      <c r="F932" s="189" t="s">
        <v>591</v>
      </c>
      <c r="G932" s="1018"/>
      <c r="H932" s="190">
        <v>780000</v>
      </c>
      <c r="I932" s="190"/>
      <c r="J932" s="190"/>
      <c r="K932" s="190">
        <f t="shared" si="19"/>
        <v>780000</v>
      </c>
      <c r="L932" s="620"/>
    </row>
    <row r="933" spans="1:12" s="191" customFormat="1">
      <c r="A933" s="189">
        <v>922</v>
      </c>
      <c r="B933" s="189" t="s">
        <v>1195</v>
      </c>
      <c r="C933" s="189" t="s">
        <v>591</v>
      </c>
      <c r="D933" s="189"/>
      <c r="E933" s="189"/>
      <c r="F933" s="189" t="s">
        <v>591</v>
      </c>
      <c r="G933" s="1018"/>
      <c r="H933" s="190">
        <v>1081500</v>
      </c>
      <c r="I933" s="190"/>
      <c r="J933" s="190"/>
      <c r="K933" s="190">
        <f t="shared" si="19"/>
        <v>1081500</v>
      </c>
      <c r="L933" s="620"/>
    </row>
    <row r="934" spans="1:12" s="191" customFormat="1">
      <c r="A934" s="189">
        <v>923</v>
      </c>
      <c r="B934" s="189" t="s">
        <v>1195</v>
      </c>
      <c r="C934" s="189" t="s">
        <v>591</v>
      </c>
      <c r="D934" s="189"/>
      <c r="E934" s="189"/>
      <c r="F934" s="189" t="s">
        <v>591</v>
      </c>
      <c r="G934" s="1018"/>
      <c r="H934" s="190">
        <v>1185200</v>
      </c>
      <c r="I934" s="190"/>
      <c r="J934" s="190"/>
      <c r="K934" s="190">
        <f t="shared" si="19"/>
        <v>1185200</v>
      </c>
      <c r="L934" s="620"/>
    </row>
    <row r="935" spans="1:12" s="191" customFormat="1">
      <c r="A935" s="189">
        <v>924</v>
      </c>
      <c r="B935" s="189" t="s">
        <v>1195</v>
      </c>
      <c r="C935" s="189" t="s">
        <v>591</v>
      </c>
      <c r="D935" s="189"/>
      <c r="E935" s="189"/>
      <c r="F935" s="189" t="s">
        <v>591</v>
      </c>
      <c r="G935" s="1018"/>
      <c r="H935" s="190">
        <v>1445000</v>
      </c>
      <c r="I935" s="190"/>
      <c r="J935" s="190"/>
      <c r="K935" s="190">
        <f t="shared" si="19"/>
        <v>1445000</v>
      </c>
      <c r="L935" s="620"/>
    </row>
    <row r="936" spans="1:12" s="191" customFormat="1">
      <c r="A936" s="189">
        <v>925</v>
      </c>
      <c r="B936" s="189" t="s">
        <v>1195</v>
      </c>
      <c r="C936" s="189" t="s">
        <v>591</v>
      </c>
      <c r="D936" s="189"/>
      <c r="E936" s="189"/>
      <c r="F936" s="189" t="s">
        <v>591</v>
      </c>
      <c r="G936" s="1018"/>
      <c r="H936" s="190">
        <v>1445000</v>
      </c>
      <c r="I936" s="190"/>
      <c r="J936" s="190"/>
      <c r="K936" s="190">
        <f t="shared" si="19"/>
        <v>1445000</v>
      </c>
      <c r="L936" s="620"/>
    </row>
    <row r="937" spans="1:12" s="191" customFormat="1">
      <c r="A937" s="189">
        <v>926</v>
      </c>
      <c r="B937" s="189" t="s">
        <v>1195</v>
      </c>
      <c r="C937" s="189" t="s">
        <v>591</v>
      </c>
      <c r="D937" s="189"/>
      <c r="E937" s="189"/>
      <c r="F937" s="189" t="s">
        <v>591</v>
      </c>
      <c r="G937" s="1018"/>
      <c r="H937" s="190">
        <v>1500000</v>
      </c>
      <c r="I937" s="190"/>
      <c r="J937" s="190"/>
      <c r="K937" s="190">
        <f t="shared" si="19"/>
        <v>1500000</v>
      </c>
      <c r="L937" s="620"/>
    </row>
    <row r="938" spans="1:12" s="191" customFormat="1">
      <c r="A938" s="189">
        <v>927</v>
      </c>
      <c r="B938" s="189" t="s">
        <v>1195</v>
      </c>
      <c r="C938" s="189" t="s">
        <v>591</v>
      </c>
      <c r="D938" s="189"/>
      <c r="E938" s="189"/>
      <c r="F938" s="189" t="s">
        <v>591</v>
      </c>
      <c r="G938" s="1018"/>
      <c r="H938" s="190">
        <v>1549000</v>
      </c>
      <c r="I938" s="190"/>
      <c r="J938" s="190"/>
      <c r="K938" s="190">
        <f t="shared" si="19"/>
        <v>1549000</v>
      </c>
      <c r="L938" s="620"/>
    </row>
    <row r="939" spans="1:12" s="191" customFormat="1">
      <c r="A939" s="189">
        <v>928</v>
      </c>
      <c r="B939" s="189" t="s">
        <v>1195</v>
      </c>
      <c r="C939" s="189" t="s">
        <v>591</v>
      </c>
      <c r="D939" s="189"/>
      <c r="E939" s="189"/>
      <c r="F939" s="189" t="s">
        <v>591</v>
      </c>
      <c r="G939" s="1018"/>
      <c r="H939" s="190">
        <v>1650000</v>
      </c>
      <c r="I939" s="190"/>
      <c r="J939" s="190"/>
      <c r="K939" s="190">
        <f t="shared" si="19"/>
        <v>1650000</v>
      </c>
      <c r="L939" s="620"/>
    </row>
    <row r="940" spans="1:12" s="191" customFormat="1">
      <c r="A940" s="189">
        <v>929</v>
      </c>
      <c r="B940" s="189" t="s">
        <v>1195</v>
      </c>
      <c r="C940" s="189" t="s">
        <v>591</v>
      </c>
      <c r="D940" s="189"/>
      <c r="E940" s="189"/>
      <c r="F940" s="189" t="s">
        <v>591</v>
      </c>
      <c r="G940" s="1018"/>
      <c r="H940" s="190">
        <v>1650000</v>
      </c>
      <c r="I940" s="190"/>
      <c r="J940" s="190"/>
      <c r="K940" s="190">
        <f t="shared" si="19"/>
        <v>1650000</v>
      </c>
      <c r="L940" s="620"/>
    </row>
    <row r="941" spans="1:12" s="191" customFormat="1">
      <c r="A941" s="189">
        <v>930</v>
      </c>
      <c r="B941" s="189" t="s">
        <v>1195</v>
      </c>
      <c r="C941" s="189" t="s">
        <v>591</v>
      </c>
      <c r="D941" s="189"/>
      <c r="E941" s="189"/>
      <c r="F941" s="189" t="s">
        <v>591</v>
      </c>
      <c r="G941" s="1018"/>
      <c r="H941" s="190">
        <v>1915000</v>
      </c>
      <c r="I941" s="190"/>
      <c r="J941" s="190"/>
      <c r="K941" s="190">
        <f t="shared" si="19"/>
        <v>1915000</v>
      </c>
      <c r="L941" s="620"/>
    </row>
    <row r="942" spans="1:12" s="191" customFormat="1">
      <c r="A942" s="189">
        <v>931</v>
      </c>
      <c r="B942" s="189" t="s">
        <v>1195</v>
      </c>
      <c r="C942" s="189" t="s">
        <v>591</v>
      </c>
      <c r="D942" s="189"/>
      <c r="E942" s="189"/>
      <c r="F942" s="189" t="s">
        <v>591</v>
      </c>
      <c r="G942" s="1018"/>
      <c r="H942" s="190">
        <v>2059000</v>
      </c>
      <c r="I942" s="190"/>
      <c r="J942" s="190"/>
      <c r="K942" s="190">
        <f t="shared" si="19"/>
        <v>2059000</v>
      </c>
      <c r="L942" s="620"/>
    </row>
    <row r="943" spans="1:12" s="191" customFormat="1">
      <c r="A943" s="189">
        <v>932</v>
      </c>
      <c r="B943" s="189" t="s">
        <v>1195</v>
      </c>
      <c r="C943" s="189" t="s">
        <v>591</v>
      </c>
      <c r="D943" s="189"/>
      <c r="E943" s="189"/>
      <c r="F943" s="189" t="s">
        <v>591</v>
      </c>
      <c r="G943" s="1018"/>
      <c r="H943" s="190">
        <v>345500</v>
      </c>
      <c r="I943" s="190"/>
      <c r="J943" s="190"/>
      <c r="K943" s="190">
        <f t="shared" si="19"/>
        <v>345500</v>
      </c>
      <c r="L943" s="620"/>
    </row>
    <row r="944" spans="1:12" s="191" customFormat="1">
      <c r="A944" s="189">
        <v>933</v>
      </c>
      <c r="B944" s="189" t="s">
        <v>1196</v>
      </c>
      <c r="C944" s="189" t="s">
        <v>591</v>
      </c>
      <c r="D944" s="189"/>
      <c r="E944" s="189"/>
      <c r="F944" s="189" t="s">
        <v>591</v>
      </c>
      <c r="G944" s="1018"/>
      <c r="H944" s="190">
        <v>306750</v>
      </c>
      <c r="I944" s="190"/>
      <c r="J944" s="190"/>
      <c r="K944" s="190">
        <f t="shared" si="19"/>
        <v>306750</v>
      </c>
      <c r="L944" s="620"/>
    </row>
    <row r="945" spans="1:12" s="191" customFormat="1">
      <c r="A945" s="189">
        <v>934</v>
      </c>
      <c r="B945" s="189" t="s">
        <v>1196</v>
      </c>
      <c r="C945" s="189" t="s">
        <v>591</v>
      </c>
      <c r="D945" s="189"/>
      <c r="E945" s="189"/>
      <c r="F945" s="189" t="s">
        <v>591</v>
      </c>
      <c r="G945" s="1018"/>
      <c r="H945" s="190">
        <v>292875</v>
      </c>
      <c r="I945" s="190"/>
      <c r="J945" s="190"/>
      <c r="K945" s="190">
        <f t="shared" si="19"/>
        <v>292875</v>
      </c>
      <c r="L945" s="620"/>
    </row>
    <row r="946" spans="1:12" s="191" customFormat="1">
      <c r="A946" s="189">
        <v>935</v>
      </c>
      <c r="B946" s="189" t="s">
        <v>1196</v>
      </c>
      <c r="C946" s="189" t="s">
        <v>591</v>
      </c>
      <c r="D946" s="189"/>
      <c r="E946" s="189"/>
      <c r="F946" s="189" t="s">
        <v>591</v>
      </c>
      <c r="G946" s="1018"/>
      <c r="H946" s="190">
        <v>344250</v>
      </c>
      <c r="I946" s="190"/>
      <c r="J946" s="190"/>
      <c r="K946" s="190">
        <f t="shared" si="19"/>
        <v>344250</v>
      </c>
      <c r="L946" s="620"/>
    </row>
    <row r="947" spans="1:12" s="191" customFormat="1">
      <c r="A947" s="189">
        <v>936</v>
      </c>
      <c r="B947" s="189" t="s">
        <v>1196</v>
      </c>
      <c r="C947" s="189" t="s">
        <v>591</v>
      </c>
      <c r="D947" s="189"/>
      <c r="E947" s="189"/>
      <c r="F947" s="189" t="s">
        <v>591</v>
      </c>
      <c r="G947" s="1018"/>
      <c r="H947" s="190">
        <v>369000</v>
      </c>
      <c r="I947" s="190"/>
      <c r="J947" s="190"/>
      <c r="K947" s="190">
        <f t="shared" si="19"/>
        <v>369000</v>
      </c>
      <c r="L947" s="620"/>
    </row>
    <row r="948" spans="1:12" s="191" customFormat="1">
      <c r="A948" s="189">
        <v>937</v>
      </c>
      <c r="B948" s="189" t="s">
        <v>1197</v>
      </c>
      <c r="C948" s="189" t="s">
        <v>591</v>
      </c>
      <c r="D948" s="189"/>
      <c r="E948" s="189"/>
      <c r="F948" s="189" t="s">
        <v>591</v>
      </c>
      <c r="G948" s="1018"/>
      <c r="H948" s="190">
        <v>430908</v>
      </c>
      <c r="I948" s="190"/>
      <c r="J948" s="190"/>
      <c r="K948" s="190">
        <f t="shared" si="19"/>
        <v>430908</v>
      </c>
      <c r="L948" s="620"/>
    </row>
    <row r="949" spans="1:12" s="191" customFormat="1">
      <c r="A949" s="189">
        <v>938</v>
      </c>
      <c r="B949" s="189" t="s">
        <v>1198</v>
      </c>
      <c r="C949" s="189" t="s">
        <v>591</v>
      </c>
      <c r="D949" s="189"/>
      <c r="E949" s="189"/>
      <c r="F949" s="189" t="s">
        <v>591</v>
      </c>
      <c r="G949" s="1018"/>
      <c r="H949" s="190">
        <v>700000</v>
      </c>
      <c r="I949" s="190"/>
      <c r="J949" s="190"/>
      <c r="K949" s="190">
        <f t="shared" si="19"/>
        <v>700000</v>
      </c>
      <c r="L949" s="620"/>
    </row>
    <row r="950" spans="1:12" s="191" customFormat="1">
      <c r="A950" s="189">
        <v>939</v>
      </c>
      <c r="B950" s="189" t="s">
        <v>1198</v>
      </c>
      <c r="C950" s="189" t="s">
        <v>591</v>
      </c>
      <c r="D950" s="189"/>
      <c r="E950" s="189"/>
      <c r="F950" s="189" t="s">
        <v>591</v>
      </c>
      <c r="G950" s="1018"/>
      <c r="H950" s="190">
        <v>482000</v>
      </c>
      <c r="I950" s="190"/>
      <c r="J950" s="190"/>
      <c r="K950" s="190">
        <f t="shared" si="19"/>
        <v>482000</v>
      </c>
      <c r="L950" s="620"/>
    </row>
    <row r="951" spans="1:12" s="191" customFormat="1">
      <c r="A951" s="189">
        <v>940</v>
      </c>
      <c r="B951" s="189" t="s">
        <v>1199</v>
      </c>
      <c r="C951" s="189" t="s">
        <v>591</v>
      </c>
      <c r="D951" s="189"/>
      <c r="E951" s="189"/>
      <c r="F951" s="189" t="s">
        <v>591</v>
      </c>
      <c r="G951" s="1018"/>
      <c r="H951" s="190">
        <v>250000</v>
      </c>
      <c r="I951" s="190"/>
      <c r="J951" s="190"/>
      <c r="K951" s="190">
        <f t="shared" si="19"/>
        <v>250000</v>
      </c>
      <c r="L951" s="620"/>
    </row>
    <row r="952" spans="1:12" s="191" customFormat="1">
      <c r="A952" s="189">
        <v>941</v>
      </c>
      <c r="B952" s="189" t="s">
        <v>1200</v>
      </c>
      <c r="C952" s="189" t="s">
        <v>591</v>
      </c>
      <c r="D952" s="189"/>
      <c r="E952" s="189"/>
      <c r="F952" s="189" t="s">
        <v>591</v>
      </c>
      <c r="G952" s="1018"/>
      <c r="H952" s="190">
        <v>45500</v>
      </c>
      <c r="I952" s="190"/>
      <c r="J952" s="190"/>
      <c r="K952" s="190">
        <f t="shared" si="19"/>
        <v>45500</v>
      </c>
      <c r="L952" s="620"/>
    </row>
    <row r="953" spans="1:12" s="191" customFormat="1">
      <c r="A953" s="189">
        <v>942</v>
      </c>
      <c r="B953" s="189" t="s">
        <v>1200</v>
      </c>
      <c r="C953" s="189" t="s">
        <v>591</v>
      </c>
      <c r="D953" s="189">
        <v>2211001</v>
      </c>
      <c r="E953" s="189">
        <v>50693</v>
      </c>
      <c r="F953" s="189" t="s">
        <v>591</v>
      </c>
      <c r="G953" s="189" t="s">
        <v>984</v>
      </c>
      <c r="H953" s="190">
        <v>2300462</v>
      </c>
      <c r="I953" s="190"/>
      <c r="J953" s="190"/>
      <c r="K953" s="190">
        <f t="shared" si="19"/>
        <v>2300462</v>
      </c>
      <c r="L953" s="620"/>
    </row>
    <row r="954" spans="1:12" s="191" customFormat="1">
      <c r="A954" s="189">
        <v>943</v>
      </c>
      <c r="B954" s="189" t="s">
        <v>1200</v>
      </c>
      <c r="C954" s="189" t="s">
        <v>591</v>
      </c>
      <c r="D954" s="189"/>
      <c r="E954" s="189"/>
      <c r="F954" s="189" t="s">
        <v>591</v>
      </c>
      <c r="G954" s="1018"/>
      <c r="H954" s="190">
        <v>942000</v>
      </c>
      <c r="I954" s="190"/>
      <c r="J954" s="190"/>
      <c r="K954" s="190">
        <f t="shared" si="19"/>
        <v>942000</v>
      </c>
      <c r="L954" s="620"/>
    </row>
    <row r="955" spans="1:12" s="191" customFormat="1">
      <c r="A955" s="189">
        <v>944</v>
      </c>
      <c r="B955" s="189" t="s">
        <v>1201</v>
      </c>
      <c r="C955" s="189" t="s">
        <v>575</v>
      </c>
      <c r="D955" s="189"/>
      <c r="E955" s="189"/>
      <c r="F955" s="189" t="s">
        <v>575</v>
      </c>
      <c r="G955" s="189" t="s">
        <v>1202</v>
      </c>
      <c r="H955" s="190">
        <v>126000</v>
      </c>
      <c r="I955" s="190"/>
      <c r="J955" s="190"/>
      <c r="K955" s="190">
        <f t="shared" si="19"/>
        <v>126000</v>
      </c>
      <c r="L955" s="620"/>
    </row>
    <row r="956" spans="1:12" s="191" customFormat="1">
      <c r="A956" s="189">
        <v>945</v>
      </c>
      <c r="B956" s="189" t="s">
        <v>1203</v>
      </c>
      <c r="C956" s="189" t="s">
        <v>575</v>
      </c>
      <c r="D956" s="189"/>
      <c r="E956" s="189"/>
      <c r="F956" s="189" t="s">
        <v>575</v>
      </c>
      <c r="G956" s="189" t="s">
        <v>1204</v>
      </c>
      <c r="H956" s="190">
        <v>102221.9</v>
      </c>
      <c r="I956" s="190"/>
      <c r="J956" s="190"/>
      <c r="K956" s="190">
        <f t="shared" si="19"/>
        <v>102221.9</v>
      </c>
      <c r="L956" s="620"/>
    </row>
    <row r="957" spans="1:12" s="191" customFormat="1">
      <c r="A957" s="189">
        <v>946</v>
      </c>
      <c r="B957" s="189" t="s">
        <v>1205</v>
      </c>
      <c r="C957" s="189" t="s">
        <v>575</v>
      </c>
      <c r="D957" s="189"/>
      <c r="E957" s="189"/>
      <c r="F957" s="189" t="s">
        <v>575</v>
      </c>
      <c r="G957" s="189" t="s">
        <v>1206</v>
      </c>
      <c r="H957" s="190">
        <v>840000</v>
      </c>
      <c r="I957" s="190"/>
      <c r="J957" s="190"/>
      <c r="K957" s="190">
        <f t="shared" si="19"/>
        <v>840000</v>
      </c>
      <c r="L957" s="620"/>
    </row>
    <row r="958" spans="1:12" s="191" customFormat="1">
      <c r="A958" s="189">
        <v>947</v>
      </c>
      <c r="B958" s="189" t="s">
        <v>991</v>
      </c>
      <c r="C958" s="189" t="s">
        <v>575</v>
      </c>
      <c r="D958" s="189">
        <v>2211001</v>
      </c>
      <c r="E958" s="189"/>
      <c r="F958" s="189" t="s">
        <v>575</v>
      </c>
      <c r="G958" s="189" t="s">
        <v>1207</v>
      </c>
      <c r="H958" s="190">
        <v>372500</v>
      </c>
      <c r="I958" s="190"/>
      <c r="J958" s="190"/>
      <c r="K958" s="190">
        <f t="shared" ref="K958:K1021" si="20">H958-I958+J958</f>
        <v>372500</v>
      </c>
      <c r="L958" s="620"/>
    </row>
    <row r="959" spans="1:12" s="191" customFormat="1">
      <c r="A959" s="189">
        <v>948</v>
      </c>
      <c r="B959" s="189" t="s">
        <v>1208</v>
      </c>
      <c r="C959" s="189" t="s">
        <v>575</v>
      </c>
      <c r="D959" s="189"/>
      <c r="E959" s="189"/>
      <c r="F959" s="189" t="s">
        <v>575</v>
      </c>
      <c r="G959" s="189" t="s">
        <v>1209</v>
      </c>
      <c r="H959" s="190">
        <v>200000</v>
      </c>
      <c r="I959" s="190"/>
      <c r="J959" s="190"/>
      <c r="K959" s="190">
        <f t="shared" si="20"/>
        <v>200000</v>
      </c>
      <c r="L959" s="620"/>
    </row>
    <row r="960" spans="1:12" s="191" customFormat="1">
      <c r="A960" s="189">
        <v>949</v>
      </c>
      <c r="B960" s="189" t="s">
        <v>1210</v>
      </c>
      <c r="C960" s="189" t="s">
        <v>575</v>
      </c>
      <c r="D960" s="189"/>
      <c r="E960" s="189"/>
      <c r="F960" s="189" t="s">
        <v>575</v>
      </c>
      <c r="G960" s="189" t="s">
        <v>1211</v>
      </c>
      <c r="H960" s="190">
        <v>3642590</v>
      </c>
      <c r="I960" s="190">
        <v>3642590</v>
      </c>
      <c r="J960" s="190"/>
      <c r="K960" s="190">
        <f t="shared" si="20"/>
        <v>0</v>
      </c>
      <c r="L960" s="620"/>
    </row>
    <row r="961" spans="1:12" s="191" customFormat="1">
      <c r="A961" s="189">
        <v>950</v>
      </c>
      <c r="B961" s="189" t="s">
        <v>1212</v>
      </c>
      <c r="C961" s="189" t="s">
        <v>575</v>
      </c>
      <c r="D961" s="189">
        <v>2211002</v>
      </c>
      <c r="E961" s="189"/>
      <c r="F961" s="189" t="s">
        <v>575</v>
      </c>
      <c r="G961" s="189" t="s">
        <v>992</v>
      </c>
      <c r="H961" s="190">
        <v>4366960</v>
      </c>
      <c r="I961" s="190"/>
      <c r="J961" s="190"/>
      <c r="K961" s="190">
        <f t="shared" si="20"/>
        <v>4366960</v>
      </c>
      <c r="L961" s="620"/>
    </row>
    <row r="962" spans="1:12" s="191" customFormat="1">
      <c r="A962" s="189">
        <v>951</v>
      </c>
      <c r="B962" s="189" t="s">
        <v>1213</v>
      </c>
      <c r="C962" s="189" t="s">
        <v>575</v>
      </c>
      <c r="D962" s="189"/>
      <c r="E962" s="189"/>
      <c r="F962" s="189" t="s">
        <v>575</v>
      </c>
      <c r="G962" s="189" t="s">
        <v>1214</v>
      </c>
      <c r="H962" s="190">
        <v>96164</v>
      </c>
      <c r="I962" s="190"/>
      <c r="J962" s="190"/>
      <c r="K962" s="190">
        <f t="shared" si="20"/>
        <v>96164</v>
      </c>
      <c r="L962" s="620"/>
    </row>
    <row r="963" spans="1:12" s="191" customFormat="1">
      <c r="A963" s="189">
        <v>952</v>
      </c>
      <c r="B963" s="189" t="s">
        <v>996</v>
      </c>
      <c r="C963" s="189" t="s">
        <v>575</v>
      </c>
      <c r="D963" s="189"/>
      <c r="E963" s="189"/>
      <c r="F963" s="189" t="s">
        <v>575</v>
      </c>
      <c r="G963" s="189" t="s">
        <v>1215</v>
      </c>
      <c r="H963" s="190">
        <v>258100</v>
      </c>
      <c r="I963" s="190"/>
      <c r="J963" s="190"/>
      <c r="K963" s="190">
        <f t="shared" si="20"/>
        <v>258100</v>
      </c>
      <c r="L963" s="620"/>
    </row>
    <row r="964" spans="1:12" s="191" customFormat="1">
      <c r="A964" s="189">
        <v>953</v>
      </c>
      <c r="B964" s="189" t="s">
        <v>999</v>
      </c>
      <c r="C964" s="189" t="s">
        <v>575</v>
      </c>
      <c r="D964" s="189"/>
      <c r="E964" s="189"/>
      <c r="F964" s="189" t="s">
        <v>575</v>
      </c>
      <c r="G964" s="189" t="s">
        <v>1216</v>
      </c>
      <c r="H964" s="190">
        <v>342560</v>
      </c>
      <c r="I964" s="190"/>
      <c r="J964" s="190"/>
      <c r="K964" s="190">
        <f t="shared" si="20"/>
        <v>342560</v>
      </c>
      <c r="L964" s="620"/>
    </row>
    <row r="965" spans="1:12" s="191" customFormat="1">
      <c r="A965" s="189">
        <v>954</v>
      </c>
      <c r="B965" s="189" t="s">
        <v>1010</v>
      </c>
      <c r="C965" s="189" t="s">
        <v>575</v>
      </c>
      <c r="D965" s="189">
        <v>2211002</v>
      </c>
      <c r="E965" s="189"/>
      <c r="F965" s="189" t="s">
        <v>575</v>
      </c>
      <c r="G965" s="189" t="s">
        <v>1217</v>
      </c>
      <c r="H965" s="190">
        <v>977400</v>
      </c>
      <c r="I965" s="190"/>
      <c r="J965" s="190"/>
      <c r="K965" s="190">
        <f t="shared" si="20"/>
        <v>977400</v>
      </c>
      <c r="L965" s="620"/>
    </row>
    <row r="966" spans="1:12" s="191" customFormat="1">
      <c r="A966" s="189">
        <v>955</v>
      </c>
      <c r="B966" s="189" t="s">
        <v>1011</v>
      </c>
      <c r="C966" s="189" t="s">
        <v>575</v>
      </c>
      <c r="D966" s="189">
        <v>2211001</v>
      </c>
      <c r="E966" s="189"/>
      <c r="F966" s="189" t="s">
        <v>575</v>
      </c>
      <c r="G966" s="189" t="s">
        <v>1048</v>
      </c>
      <c r="H966" s="190">
        <v>2444800</v>
      </c>
      <c r="I966" s="190"/>
      <c r="J966" s="190"/>
      <c r="K966" s="190">
        <f t="shared" si="20"/>
        <v>2444800</v>
      </c>
      <c r="L966" s="620"/>
    </row>
    <row r="967" spans="1:12" s="191" customFormat="1">
      <c r="A967" s="189">
        <v>956</v>
      </c>
      <c r="B967" s="189" t="s">
        <v>1218</v>
      </c>
      <c r="C967" s="189" t="s">
        <v>575</v>
      </c>
      <c r="D967" s="189">
        <v>2211015</v>
      </c>
      <c r="E967" s="189"/>
      <c r="F967" s="189" t="s">
        <v>575</v>
      </c>
      <c r="G967" s="189" t="s">
        <v>1154</v>
      </c>
      <c r="H967" s="190">
        <v>219600</v>
      </c>
      <c r="I967" s="190">
        <v>0</v>
      </c>
      <c r="J967" s="190"/>
      <c r="K967" s="190">
        <f t="shared" si="20"/>
        <v>219600</v>
      </c>
      <c r="L967" s="620"/>
    </row>
    <row r="968" spans="1:12" s="191" customFormat="1">
      <c r="A968" s="189">
        <v>957</v>
      </c>
      <c r="B968" s="189" t="s">
        <v>1219</v>
      </c>
      <c r="C968" s="189" t="s">
        <v>575</v>
      </c>
      <c r="D968" s="189"/>
      <c r="E968" s="189"/>
      <c r="F968" s="189" t="s">
        <v>575</v>
      </c>
      <c r="G968" s="1018"/>
      <c r="H968" s="190">
        <v>311900</v>
      </c>
      <c r="I968" s="190"/>
      <c r="J968" s="190"/>
      <c r="K968" s="190">
        <f t="shared" si="20"/>
        <v>311900</v>
      </c>
      <c r="L968" s="620"/>
    </row>
    <row r="969" spans="1:12" s="191" customFormat="1">
      <c r="A969" s="189">
        <v>958</v>
      </c>
      <c r="B969" s="189" t="s">
        <v>1014</v>
      </c>
      <c r="C969" s="189" t="s">
        <v>575</v>
      </c>
      <c r="D969" s="189"/>
      <c r="E969" s="189"/>
      <c r="F969" s="189" t="s">
        <v>575</v>
      </c>
      <c r="G969" s="189" t="s">
        <v>1221</v>
      </c>
      <c r="H969" s="190">
        <v>90000</v>
      </c>
      <c r="I969" s="190"/>
      <c r="J969" s="190"/>
      <c r="K969" s="190">
        <f t="shared" si="20"/>
        <v>90000</v>
      </c>
      <c r="L969" s="620"/>
    </row>
    <row r="970" spans="1:12" s="191" customFormat="1">
      <c r="A970" s="189">
        <v>959</v>
      </c>
      <c r="B970" s="189" t="s">
        <v>1222</v>
      </c>
      <c r="C970" s="189" t="s">
        <v>575</v>
      </c>
      <c r="D970" s="189"/>
      <c r="E970" s="189"/>
      <c r="F970" s="189" t="s">
        <v>575</v>
      </c>
      <c r="G970" s="189" t="s">
        <v>1223</v>
      </c>
      <c r="H970" s="190">
        <v>375000</v>
      </c>
      <c r="I970" s="190"/>
      <c r="J970" s="190"/>
      <c r="K970" s="190">
        <f t="shared" si="20"/>
        <v>375000</v>
      </c>
      <c r="L970" s="620"/>
    </row>
    <row r="971" spans="1:12" s="191" customFormat="1">
      <c r="A971" s="189">
        <v>960</v>
      </c>
      <c r="B971" s="189" t="s">
        <v>1224</v>
      </c>
      <c r="C971" s="189" t="s">
        <v>575</v>
      </c>
      <c r="D971" s="189"/>
      <c r="E971" s="189"/>
      <c r="F971" s="189" t="s">
        <v>575</v>
      </c>
      <c r="G971" s="189" t="s">
        <v>1225</v>
      </c>
      <c r="H971" s="190">
        <v>210000</v>
      </c>
      <c r="I971" s="190"/>
      <c r="J971" s="190"/>
      <c r="K971" s="190">
        <f t="shared" si="20"/>
        <v>210000</v>
      </c>
      <c r="L971" s="620"/>
    </row>
    <row r="972" spans="1:12" s="191" customFormat="1">
      <c r="A972" s="189">
        <v>961</v>
      </c>
      <c r="B972" s="189" t="s">
        <v>1226</v>
      </c>
      <c r="C972" s="189" t="s">
        <v>575</v>
      </c>
      <c r="D972" s="189"/>
      <c r="E972" s="189"/>
      <c r="F972" s="189" t="s">
        <v>575</v>
      </c>
      <c r="G972" s="189" t="s">
        <v>1227</v>
      </c>
      <c r="H972" s="190">
        <v>626655</v>
      </c>
      <c r="I972" s="190"/>
      <c r="J972" s="190"/>
      <c r="K972" s="190">
        <f t="shared" si="20"/>
        <v>626655</v>
      </c>
      <c r="L972" s="620"/>
    </row>
    <row r="973" spans="1:12" s="191" customFormat="1">
      <c r="A973" s="189">
        <v>962</v>
      </c>
      <c r="B973" s="189" t="s">
        <v>1226</v>
      </c>
      <c r="C973" s="189" t="s">
        <v>575</v>
      </c>
      <c r="D973" s="189">
        <v>2211015</v>
      </c>
      <c r="E973" s="189"/>
      <c r="F973" s="189" t="s">
        <v>575</v>
      </c>
      <c r="G973" s="189" t="s">
        <v>1228</v>
      </c>
      <c r="H973" s="190">
        <v>48444</v>
      </c>
      <c r="I973" s="190"/>
      <c r="J973" s="190"/>
      <c r="K973" s="190">
        <f t="shared" si="20"/>
        <v>48444</v>
      </c>
      <c r="L973" s="620"/>
    </row>
    <row r="974" spans="1:12" s="191" customFormat="1">
      <c r="A974" s="189">
        <v>963</v>
      </c>
      <c r="B974" s="189" t="s">
        <v>1226</v>
      </c>
      <c r="C974" s="189" t="s">
        <v>575</v>
      </c>
      <c r="D974" s="189"/>
      <c r="E974" s="189"/>
      <c r="F974" s="189" t="s">
        <v>575</v>
      </c>
      <c r="G974" s="189" t="s">
        <v>1229</v>
      </c>
      <c r="H974" s="190">
        <v>26970</v>
      </c>
      <c r="I974" s="190"/>
      <c r="J974" s="190"/>
      <c r="K974" s="190">
        <f t="shared" si="20"/>
        <v>26970</v>
      </c>
      <c r="L974" s="620"/>
    </row>
    <row r="975" spans="1:12" s="191" customFormat="1">
      <c r="A975" s="189">
        <v>964</v>
      </c>
      <c r="B975" s="189" t="s">
        <v>1230</v>
      </c>
      <c r="C975" s="189" t="s">
        <v>575</v>
      </c>
      <c r="D975" s="189"/>
      <c r="E975" s="189"/>
      <c r="F975" s="189" t="s">
        <v>575</v>
      </c>
      <c r="G975" s="189" t="s">
        <v>1231</v>
      </c>
      <c r="H975" s="190">
        <v>169345.95</v>
      </c>
      <c r="I975" s="190"/>
      <c r="J975" s="190"/>
      <c r="K975" s="190">
        <f t="shared" si="20"/>
        <v>169345.95</v>
      </c>
      <c r="L975" s="620"/>
    </row>
    <row r="976" spans="1:12" s="191" customFormat="1">
      <c r="A976" s="189">
        <v>965</v>
      </c>
      <c r="B976" s="189" t="s">
        <v>1232</v>
      </c>
      <c r="C976" s="189" t="s">
        <v>575</v>
      </c>
      <c r="D976" s="189"/>
      <c r="E976" s="189"/>
      <c r="F976" s="189" t="s">
        <v>575</v>
      </c>
      <c r="G976" s="189" t="s">
        <v>1233</v>
      </c>
      <c r="H976" s="190">
        <v>669510</v>
      </c>
      <c r="I976" s="190"/>
      <c r="J976" s="190"/>
      <c r="K976" s="190">
        <f t="shared" si="20"/>
        <v>669510</v>
      </c>
      <c r="L976" s="620"/>
    </row>
    <row r="977" spans="1:12" s="191" customFormat="1">
      <c r="A977" s="189">
        <v>966</v>
      </c>
      <c r="B977" s="189" t="s">
        <v>1234</v>
      </c>
      <c r="C977" s="189" t="s">
        <v>575</v>
      </c>
      <c r="D977" s="189"/>
      <c r="E977" s="189"/>
      <c r="F977" s="189" t="s">
        <v>575</v>
      </c>
      <c r="G977" s="189" t="s">
        <v>1235</v>
      </c>
      <c r="H977" s="190">
        <v>1552310</v>
      </c>
      <c r="I977" s="190"/>
      <c r="J977" s="190"/>
      <c r="K977" s="190">
        <f t="shared" si="20"/>
        <v>1552310</v>
      </c>
      <c r="L977" s="620"/>
    </row>
    <row r="978" spans="1:12" s="191" customFormat="1">
      <c r="A978" s="189">
        <v>967</v>
      </c>
      <c r="B978" s="189" t="s">
        <v>1028</v>
      </c>
      <c r="C978" s="189" t="s">
        <v>575</v>
      </c>
      <c r="D978" s="189"/>
      <c r="E978" s="189"/>
      <c r="F978" s="189" t="s">
        <v>575</v>
      </c>
      <c r="G978" s="189" t="s">
        <v>1236</v>
      </c>
      <c r="H978" s="190">
        <v>1800000</v>
      </c>
      <c r="I978" s="190"/>
      <c r="J978" s="190"/>
      <c r="K978" s="190">
        <f t="shared" si="20"/>
        <v>1800000</v>
      </c>
      <c r="L978" s="620"/>
    </row>
    <row r="979" spans="1:12" s="191" customFormat="1">
      <c r="A979" s="189">
        <v>968</v>
      </c>
      <c r="B979" s="189" t="s">
        <v>1237</v>
      </c>
      <c r="C979" s="189" t="s">
        <v>575</v>
      </c>
      <c r="D979" s="189"/>
      <c r="E979" s="189"/>
      <c r="F979" s="189" t="s">
        <v>575</v>
      </c>
      <c r="G979" s="189" t="s">
        <v>1238</v>
      </c>
      <c r="H979" s="190">
        <v>1525</v>
      </c>
      <c r="I979" s="190"/>
      <c r="J979" s="190"/>
      <c r="K979" s="190">
        <f t="shared" si="20"/>
        <v>1525</v>
      </c>
      <c r="L979" s="620"/>
    </row>
    <row r="980" spans="1:12" s="191" customFormat="1">
      <c r="A980" s="189">
        <v>969</v>
      </c>
      <c r="B980" s="189" t="s">
        <v>1029</v>
      </c>
      <c r="C980" s="189" t="s">
        <v>575</v>
      </c>
      <c r="D980" s="189"/>
      <c r="E980" s="189"/>
      <c r="F980" s="189" t="s">
        <v>575</v>
      </c>
      <c r="G980" s="189" t="s">
        <v>1239</v>
      </c>
      <c r="H980" s="190">
        <v>589412</v>
      </c>
      <c r="I980" s="190"/>
      <c r="J980" s="190"/>
      <c r="K980" s="190">
        <f t="shared" si="20"/>
        <v>589412</v>
      </c>
      <c r="L980" s="620"/>
    </row>
    <row r="981" spans="1:12" s="191" customFormat="1">
      <c r="A981" s="189">
        <v>970</v>
      </c>
      <c r="B981" s="189" t="s">
        <v>1240</v>
      </c>
      <c r="C981" s="189" t="s">
        <v>575</v>
      </c>
      <c r="D981" s="189"/>
      <c r="E981" s="189"/>
      <c r="F981" s="189" t="s">
        <v>575</v>
      </c>
      <c r="G981" s="189" t="s">
        <v>1241</v>
      </c>
      <c r="H981" s="190">
        <v>197825</v>
      </c>
      <c r="I981" s="190"/>
      <c r="J981" s="190"/>
      <c r="K981" s="190">
        <f t="shared" si="20"/>
        <v>197825</v>
      </c>
      <c r="L981" s="620"/>
    </row>
    <row r="982" spans="1:12" s="191" customFormat="1">
      <c r="A982" s="189">
        <v>971</v>
      </c>
      <c r="B982" s="189" t="s">
        <v>1033</v>
      </c>
      <c r="C982" s="189" t="s">
        <v>575</v>
      </c>
      <c r="D982" s="189">
        <v>2211001</v>
      </c>
      <c r="E982" s="189"/>
      <c r="F982" s="189" t="s">
        <v>575</v>
      </c>
      <c r="G982" s="189" t="s">
        <v>1048</v>
      </c>
      <c r="H982" s="190">
        <v>3249750</v>
      </c>
      <c r="I982" s="190"/>
      <c r="J982" s="190"/>
      <c r="K982" s="190">
        <f t="shared" si="20"/>
        <v>3249750</v>
      </c>
      <c r="L982" s="620"/>
    </row>
    <row r="983" spans="1:12" s="191" customFormat="1">
      <c r="A983" s="189">
        <v>972</v>
      </c>
      <c r="B983" s="189" t="s">
        <v>1036</v>
      </c>
      <c r="C983" s="189" t="s">
        <v>575</v>
      </c>
      <c r="D983" s="189">
        <v>2211001</v>
      </c>
      <c r="E983" s="189"/>
      <c r="F983" s="189" t="s">
        <v>575</v>
      </c>
      <c r="G983" s="189" t="s">
        <v>1242</v>
      </c>
      <c r="H983" s="190">
        <v>143644</v>
      </c>
      <c r="I983" s="190"/>
      <c r="J983" s="190"/>
      <c r="K983" s="190">
        <f t="shared" si="20"/>
        <v>143644</v>
      </c>
      <c r="L983" s="620"/>
    </row>
    <row r="984" spans="1:12" s="191" customFormat="1">
      <c r="A984" s="189">
        <v>973</v>
      </c>
      <c r="B984" s="189" t="s">
        <v>1036</v>
      </c>
      <c r="C984" s="189" t="s">
        <v>575</v>
      </c>
      <c r="D984" s="189">
        <v>2211002</v>
      </c>
      <c r="E984" s="189"/>
      <c r="F984" s="189" t="s">
        <v>575</v>
      </c>
      <c r="G984" s="189" t="s">
        <v>1243</v>
      </c>
      <c r="H984" s="190">
        <v>274662</v>
      </c>
      <c r="I984" s="190"/>
      <c r="J984" s="190"/>
      <c r="K984" s="190">
        <f t="shared" si="20"/>
        <v>274662</v>
      </c>
      <c r="L984" s="620"/>
    </row>
    <row r="985" spans="1:12" s="191" customFormat="1">
      <c r="A985" s="189">
        <v>974</v>
      </c>
      <c r="B985" s="189" t="s">
        <v>1039</v>
      </c>
      <c r="C985" s="189" t="s">
        <v>575</v>
      </c>
      <c r="D985" s="189">
        <v>2211001</v>
      </c>
      <c r="E985" s="189"/>
      <c r="F985" s="189" t="s">
        <v>575</v>
      </c>
      <c r="G985" s="189" t="s">
        <v>1048</v>
      </c>
      <c r="H985" s="190">
        <v>244400</v>
      </c>
      <c r="I985" s="190"/>
      <c r="J985" s="190"/>
      <c r="K985" s="190">
        <f t="shared" si="20"/>
        <v>244400</v>
      </c>
      <c r="L985" s="620"/>
    </row>
    <row r="986" spans="1:12" s="191" customFormat="1">
      <c r="A986" s="189">
        <v>975</v>
      </c>
      <c r="B986" s="189" t="s">
        <v>1039</v>
      </c>
      <c r="C986" s="189" t="s">
        <v>575</v>
      </c>
      <c r="D986" s="189">
        <v>2211001</v>
      </c>
      <c r="E986" s="189"/>
      <c r="F986" s="189" t="s">
        <v>575</v>
      </c>
      <c r="G986" s="189" t="s">
        <v>1207</v>
      </c>
      <c r="H986" s="190">
        <v>245000</v>
      </c>
      <c r="I986" s="190"/>
      <c r="J986" s="190"/>
      <c r="K986" s="190">
        <f t="shared" si="20"/>
        <v>245000</v>
      </c>
      <c r="L986" s="620"/>
    </row>
    <row r="987" spans="1:12" s="191" customFormat="1">
      <c r="A987" s="189">
        <v>976</v>
      </c>
      <c r="B987" s="189" t="s">
        <v>1039</v>
      </c>
      <c r="C987" s="189" t="s">
        <v>575</v>
      </c>
      <c r="D987" s="189">
        <v>2211001</v>
      </c>
      <c r="E987" s="189"/>
      <c r="F987" s="189" t="s">
        <v>575</v>
      </c>
      <c r="G987" s="189" t="s">
        <v>1223</v>
      </c>
      <c r="H987" s="190">
        <v>273380</v>
      </c>
      <c r="I987" s="190"/>
      <c r="J987" s="190"/>
      <c r="K987" s="190">
        <f t="shared" si="20"/>
        <v>273380</v>
      </c>
      <c r="L987" s="620"/>
    </row>
    <row r="988" spans="1:12" s="191" customFormat="1">
      <c r="A988" s="189">
        <v>977</v>
      </c>
      <c r="B988" s="189" t="s">
        <v>1039</v>
      </c>
      <c r="C988" s="189" t="s">
        <v>575</v>
      </c>
      <c r="D988" s="189">
        <v>2211002</v>
      </c>
      <c r="E988" s="189"/>
      <c r="F988" s="189" t="s">
        <v>575</v>
      </c>
      <c r="G988" s="189" t="s">
        <v>1217</v>
      </c>
      <c r="H988" s="190">
        <v>1820000</v>
      </c>
      <c r="I988" s="190"/>
      <c r="J988" s="190"/>
      <c r="K988" s="190">
        <f t="shared" si="20"/>
        <v>1820000</v>
      </c>
      <c r="L988" s="620"/>
    </row>
    <row r="989" spans="1:12" s="191" customFormat="1">
      <c r="A989" s="189">
        <v>978</v>
      </c>
      <c r="B989" s="189" t="s">
        <v>1244</v>
      </c>
      <c r="C989" s="189" t="s">
        <v>575</v>
      </c>
      <c r="D989" s="189">
        <v>2211015</v>
      </c>
      <c r="E989" s="189"/>
      <c r="F989" s="189" t="s">
        <v>575</v>
      </c>
      <c r="G989" s="189" t="s">
        <v>1239</v>
      </c>
      <c r="H989" s="190">
        <v>394149</v>
      </c>
      <c r="I989" s="190"/>
      <c r="J989" s="190"/>
      <c r="K989" s="190">
        <f t="shared" si="20"/>
        <v>394149</v>
      </c>
      <c r="L989" s="620"/>
    </row>
    <row r="990" spans="1:12" s="191" customFormat="1">
      <c r="A990" s="189">
        <v>979</v>
      </c>
      <c r="B990" s="189" t="s">
        <v>1245</v>
      </c>
      <c r="C990" s="189" t="s">
        <v>575</v>
      </c>
      <c r="D990" s="189">
        <v>2211002</v>
      </c>
      <c r="E990" s="189"/>
      <c r="F990" s="189" t="s">
        <v>575</v>
      </c>
      <c r="G990" s="189" t="s">
        <v>1246</v>
      </c>
      <c r="H990" s="190">
        <v>4920000</v>
      </c>
      <c r="I990" s="190"/>
      <c r="J990" s="190"/>
      <c r="K990" s="190">
        <f t="shared" si="20"/>
        <v>4920000</v>
      </c>
      <c r="L990" s="620"/>
    </row>
    <row r="991" spans="1:12" s="191" customFormat="1">
      <c r="A991" s="189">
        <v>980</v>
      </c>
      <c r="B991" s="189" t="s">
        <v>1247</v>
      </c>
      <c r="C991" s="189" t="s">
        <v>575</v>
      </c>
      <c r="D991" s="189"/>
      <c r="E991" s="189">
        <v>48961</v>
      </c>
      <c r="F991" s="189" t="s">
        <v>575</v>
      </c>
      <c r="G991" s="189" t="s">
        <v>1248</v>
      </c>
      <c r="H991" s="190">
        <v>391629</v>
      </c>
      <c r="I991" s="190">
        <v>391629</v>
      </c>
      <c r="J991" s="190"/>
      <c r="K991" s="190">
        <f t="shared" si="20"/>
        <v>0</v>
      </c>
      <c r="L991" s="620"/>
    </row>
    <row r="992" spans="1:12" s="191" customFormat="1">
      <c r="A992" s="189">
        <v>981</v>
      </c>
      <c r="B992" s="189" t="s">
        <v>1249</v>
      </c>
      <c r="C992" s="189" t="s">
        <v>575</v>
      </c>
      <c r="D992" s="189"/>
      <c r="E992" s="189"/>
      <c r="F992" s="189" t="s">
        <v>575</v>
      </c>
      <c r="G992" s="189" t="s">
        <v>1238</v>
      </c>
      <c r="H992" s="190">
        <v>1630</v>
      </c>
      <c r="I992" s="190"/>
      <c r="J992" s="190"/>
      <c r="K992" s="190">
        <f t="shared" si="20"/>
        <v>1630</v>
      </c>
      <c r="L992" s="620"/>
    </row>
    <row r="993" spans="1:12" s="191" customFormat="1">
      <c r="A993" s="189">
        <v>982</v>
      </c>
      <c r="B993" s="189" t="s">
        <v>1250</v>
      </c>
      <c r="C993" s="189" t="s">
        <v>575</v>
      </c>
      <c r="D993" s="189">
        <v>2211001</v>
      </c>
      <c r="E993" s="189"/>
      <c r="F993" s="189" t="s">
        <v>575</v>
      </c>
      <c r="G993" s="189" t="s">
        <v>1223</v>
      </c>
      <c r="H993" s="190">
        <v>500000</v>
      </c>
      <c r="I993" s="190"/>
      <c r="J993" s="190"/>
      <c r="K993" s="190">
        <f t="shared" si="20"/>
        <v>500000</v>
      </c>
      <c r="L993" s="620"/>
    </row>
    <row r="994" spans="1:12" s="191" customFormat="1">
      <c r="A994" s="189">
        <v>983</v>
      </c>
      <c r="B994" s="189" t="s">
        <v>1250</v>
      </c>
      <c r="C994" s="189" t="s">
        <v>575</v>
      </c>
      <c r="D994" s="189">
        <v>2211001</v>
      </c>
      <c r="E994" s="189"/>
      <c r="F994" s="189" t="s">
        <v>575</v>
      </c>
      <c r="G994" s="189" t="s">
        <v>1048</v>
      </c>
      <c r="H994" s="190">
        <v>1217000</v>
      </c>
      <c r="I994" s="190"/>
      <c r="J994" s="190"/>
      <c r="K994" s="190">
        <f t="shared" si="20"/>
        <v>1217000</v>
      </c>
      <c r="L994" s="620"/>
    </row>
    <row r="995" spans="1:12" s="191" customFormat="1">
      <c r="A995" s="189">
        <v>984</v>
      </c>
      <c r="B995" s="189" t="s">
        <v>1251</v>
      </c>
      <c r="C995" s="189" t="s">
        <v>575</v>
      </c>
      <c r="D995" s="189"/>
      <c r="E995" s="189"/>
      <c r="F995" s="189" t="s">
        <v>575</v>
      </c>
      <c r="G995" s="189" t="s">
        <v>1220</v>
      </c>
      <c r="H995" s="190">
        <v>19020</v>
      </c>
      <c r="I995" s="190"/>
      <c r="J995" s="190"/>
      <c r="K995" s="190">
        <f t="shared" si="20"/>
        <v>19020</v>
      </c>
      <c r="L995" s="620"/>
    </row>
    <row r="996" spans="1:12" s="191" customFormat="1">
      <c r="A996" s="189">
        <v>985</v>
      </c>
      <c r="B996" s="189" t="s">
        <v>1252</v>
      </c>
      <c r="C996" s="189" t="s">
        <v>575</v>
      </c>
      <c r="D996" s="189"/>
      <c r="E996" s="189"/>
      <c r="F996" s="189" t="s">
        <v>575</v>
      </c>
      <c r="G996" s="189" t="s">
        <v>1253</v>
      </c>
      <c r="H996" s="190">
        <v>40000</v>
      </c>
      <c r="I996" s="190"/>
      <c r="J996" s="190"/>
      <c r="K996" s="190">
        <f t="shared" si="20"/>
        <v>40000</v>
      </c>
      <c r="L996" s="620"/>
    </row>
    <row r="997" spans="1:12" s="191" customFormat="1">
      <c r="A997" s="189">
        <v>986</v>
      </c>
      <c r="B997" s="189" t="s">
        <v>1254</v>
      </c>
      <c r="C997" s="189" t="s">
        <v>575</v>
      </c>
      <c r="D997" s="189"/>
      <c r="E997" s="189"/>
      <c r="F997" s="189" t="s">
        <v>575</v>
      </c>
      <c r="G997" s="189" t="s">
        <v>1238</v>
      </c>
      <c r="H997" s="190">
        <v>2050</v>
      </c>
      <c r="I997" s="190"/>
      <c r="J997" s="190"/>
      <c r="K997" s="190">
        <f t="shared" si="20"/>
        <v>2050</v>
      </c>
      <c r="L997" s="620"/>
    </row>
    <row r="998" spans="1:12" s="191" customFormat="1">
      <c r="A998" s="189">
        <v>987</v>
      </c>
      <c r="B998" s="189" t="s">
        <v>1045</v>
      </c>
      <c r="C998" s="189" t="s">
        <v>575</v>
      </c>
      <c r="D998" s="189"/>
      <c r="E998" s="189" t="s">
        <v>1255</v>
      </c>
      <c r="F998" s="189" t="s">
        <v>575</v>
      </c>
      <c r="G998" s="189" t="s">
        <v>1256</v>
      </c>
      <c r="H998" s="190">
        <v>39550</v>
      </c>
      <c r="I998" s="190"/>
      <c r="J998" s="190"/>
      <c r="K998" s="190">
        <f t="shared" si="20"/>
        <v>39550</v>
      </c>
      <c r="L998" s="620"/>
    </row>
    <row r="999" spans="1:12" s="191" customFormat="1">
      <c r="A999" s="189">
        <v>988</v>
      </c>
      <c r="B999" s="189" t="s">
        <v>1257</v>
      </c>
      <c r="C999" s="189" t="s">
        <v>575</v>
      </c>
      <c r="D999" s="189"/>
      <c r="E999" s="189" t="s">
        <v>1258</v>
      </c>
      <c r="F999" s="189" t="s">
        <v>575</v>
      </c>
      <c r="G999" s="189" t="s">
        <v>1259</v>
      </c>
      <c r="H999" s="190">
        <v>14700</v>
      </c>
      <c r="I999" s="190"/>
      <c r="J999" s="190"/>
      <c r="K999" s="190">
        <f t="shared" si="20"/>
        <v>14700</v>
      </c>
      <c r="L999" s="620"/>
    </row>
    <row r="1000" spans="1:12" s="191" customFormat="1">
      <c r="A1000" s="189">
        <v>989</v>
      </c>
      <c r="B1000" s="189" t="s">
        <v>1051</v>
      </c>
      <c r="C1000" s="189" t="s">
        <v>575</v>
      </c>
      <c r="D1000" s="189"/>
      <c r="E1000" s="189"/>
      <c r="F1000" s="189" t="s">
        <v>575</v>
      </c>
      <c r="G1000" s="189" t="s">
        <v>1260</v>
      </c>
      <c r="H1000" s="190">
        <v>176200</v>
      </c>
      <c r="I1000" s="190"/>
      <c r="J1000" s="190"/>
      <c r="K1000" s="190">
        <f t="shared" si="20"/>
        <v>176200</v>
      </c>
      <c r="L1000" s="620"/>
    </row>
    <row r="1001" spans="1:12" s="191" customFormat="1">
      <c r="A1001" s="189">
        <v>990</v>
      </c>
      <c r="B1001" s="189" t="s">
        <v>1261</v>
      </c>
      <c r="C1001" s="189" t="s">
        <v>575</v>
      </c>
      <c r="D1001" s="189"/>
      <c r="E1001" s="189"/>
      <c r="F1001" s="189" t="s">
        <v>575</v>
      </c>
      <c r="G1001" s="189" t="s">
        <v>1256</v>
      </c>
      <c r="H1001" s="190">
        <v>418500</v>
      </c>
      <c r="I1001" s="190"/>
      <c r="J1001" s="190"/>
      <c r="K1001" s="190">
        <f t="shared" si="20"/>
        <v>418500</v>
      </c>
      <c r="L1001" s="620"/>
    </row>
    <row r="1002" spans="1:12" s="191" customFormat="1">
      <c r="A1002" s="189">
        <v>991</v>
      </c>
      <c r="B1002" s="189" t="s">
        <v>1057</v>
      </c>
      <c r="C1002" s="189" t="s">
        <v>575</v>
      </c>
      <c r="D1002" s="189"/>
      <c r="E1002" s="189">
        <v>54172</v>
      </c>
      <c r="F1002" s="189" t="s">
        <v>575</v>
      </c>
      <c r="G1002" s="189" t="s">
        <v>1262</v>
      </c>
      <c r="H1002" s="190">
        <v>164427</v>
      </c>
      <c r="I1002" s="190"/>
      <c r="J1002" s="190"/>
      <c r="K1002" s="190">
        <f t="shared" si="20"/>
        <v>164427</v>
      </c>
      <c r="L1002" s="620"/>
    </row>
    <row r="1003" spans="1:12" s="191" customFormat="1">
      <c r="A1003" s="189">
        <v>992</v>
      </c>
      <c r="B1003" s="189" t="s">
        <v>1263</v>
      </c>
      <c r="C1003" s="189" t="s">
        <v>575</v>
      </c>
      <c r="D1003" s="189"/>
      <c r="E1003" s="189"/>
      <c r="F1003" s="189" t="s">
        <v>575</v>
      </c>
      <c r="G1003" s="189" t="s">
        <v>1221</v>
      </c>
      <c r="H1003" s="190">
        <v>72500</v>
      </c>
      <c r="I1003" s="190"/>
      <c r="J1003" s="190"/>
      <c r="K1003" s="190">
        <f t="shared" si="20"/>
        <v>72500</v>
      </c>
      <c r="L1003" s="620"/>
    </row>
    <row r="1004" spans="1:12" s="191" customFormat="1">
      <c r="A1004" s="189">
        <v>993</v>
      </c>
      <c r="B1004" s="189" t="s">
        <v>1264</v>
      </c>
      <c r="C1004" s="189" t="s">
        <v>575</v>
      </c>
      <c r="D1004" s="189"/>
      <c r="E1004" s="189"/>
      <c r="F1004" s="189" t="s">
        <v>575</v>
      </c>
      <c r="G1004" s="189" t="s">
        <v>1217</v>
      </c>
      <c r="H1004" s="190">
        <v>500000</v>
      </c>
      <c r="I1004" s="190"/>
      <c r="J1004" s="190"/>
      <c r="K1004" s="190">
        <f t="shared" si="20"/>
        <v>500000</v>
      </c>
      <c r="L1004" s="620"/>
    </row>
    <row r="1005" spans="1:12" s="191" customFormat="1">
      <c r="A1005" s="189">
        <v>994</v>
      </c>
      <c r="B1005" s="189" t="s">
        <v>1265</v>
      </c>
      <c r="C1005" s="189" t="s">
        <v>575</v>
      </c>
      <c r="D1005" s="189">
        <v>2211001</v>
      </c>
      <c r="E1005" s="189"/>
      <c r="F1005" s="189" t="s">
        <v>575</v>
      </c>
      <c r="G1005" s="189" t="s">
        <v>1048</v>
      </c>
      <c r="H1005" s="190">
        <v>4201550</v>
      </c>
      <c r="I1005" s="190"/>
      <c r="J1005" s="190"/>
      <c r="K1005" s="190">
        <f t="shared" si="20"/>
        <v>4201550</v>
      </c>
      <c r="L1005" s="620"/>
    </row>
    <row r="1006" spans="1:12" s="191" customFormat="1">
      <c r="A1006" s="189">
        <v>995</v>
      </c>
      <c r="B1006" s="189" t="s">
        <v>1266</v>
      </c>
      <c r="C1006" s="189" t="s">
        <v>575</v>
      </c>
      <c r="D1006" s="189"/>
      <c r="E1006" s="189"/>
      <c r="F1006" s="189" t="s">
        <v>575</v>
      </c>
      <c r="G1006" s="189" t="s">
        <v>1267</v>
      </c>
      <c r="H1006" s="190">
        <v>477130</v>
      </c>
      <c r="I1006" s="190"/>
      <c r="J1006" s="190"/>
      <c r="K1006" s="190">
        <f t="shared" si="20"/>
        <v>477130</v>
      </c>
      <c r="L1006" s="620"/>
    </row>
    <row r="1007" spans="1:12" s="191" customFormat="1">
      <c r="A1007" s="189">
        <v>996</v>
      </c>
      <c r="B1007" s="189" t="s">
        <v>1268</v>
      </c>
      <c r="C1007" s="189" t="s">
        <v>575</v>
      </c>
      <c r="D1007" s="189"/>
      <c r="E1007" s="189">
        <v>53904</v>
      </c>
      <c r="F1007" s="189" t="s">
        <v>575</v>
      </c>
      <c r="G1007" s="1018"/>
      <c r="H1007" s="190">
        <v>1000000</v>
      </c>
      <c r="I1007" s="190"/>
      <c r="J1007" s="190"/>
      <c r="K1007" s="190">
        <f t="shared" si="20"/>
        <v>1000000</v>
      </c>
      <c r="L1007" s="620"/>
    </row>
    <row r="1008" spans="1:12" s="191" customFormat="1">
      <c r="A1008" s="189">
        <v>997</v>
      </c>
      <c r="B1008" s="189" t="s">
        <v>1269</v>
      </c>
      <c r="C1008" s="189" t="s">
        <v>575</v>
      </c>
      <c r="D1008" s="189"/>
      <c r="E1008" s="189"/>
      <c r="F1008" s="189" t="s">
        <v>575</v>
      </c>
      <c r="G1008" s="189" t="s">
        <v>1184</v>
      </c>
      <c r="H1008" s="190">
        <v>6000</v>
      </c>
      <c r="I1008" s="190"/>
      <c r="J1008" s="190"/>
      <c r="K1008" s="190">
        <f t="shared" si="20"/>
        <v>6000</v>
      </c>
      <c r="L1008" s="620"/>
    </row>
    <row r="1009" spans="1:12" s="191" customFormat="1">
      <c r="A1009" s="189">
        <v>998</v>
      </c>
      <c r="B1009" s="189" t="s">
        <v>1270</v>
      </c>
      <c r="C1009" s="189" t="s">
        <v>575</v>
      </c>
      <c r="D1009" s="189"/>
      <c r="E1009" s="189"/>
      <c r="F1009" s="189" t="s">
        <v>575</v>
      </c>
      <c r="G1009" s="189" t="s">
        <v>1271</v>
      </c>
      <c r="H1009" s="190">
        <v>318610</v>
      </c>
      <c r="I1009" s="190">
        <v>318610</v>
      </c>
      <c r="J1009" s="190"/>
      <c r="K1009" s="190">
        <f t="shared" si="20"/>
        <v>0</v>
      </c>
      <c r="L1009" s="620"/>
    </row>
    <row r="1010" spans="1:12" s="191" customFormat="1">
      <c r="A1010" s="189">
        <v>999</v>
      </c>
      <c r="B1010" s="189" t="s">
        <v>1272</v>
      </c>
      <c r="C1010" s="189" t="s">
        <v>575</v>
      </c>
      <c r="D1010" s="189"/>
      <c r="E1010" s="189"/>
      <c r="F1010" s="189" t="s">
        <v>575</v>
      </c>
      <c r="G1010" s="189" t="s">
        <v>1184</v>
      </c>
      <c r="H1010" s="190">
        <v>12000</v>
      </c>
      <c r="I1010" s="190"/>
      <c r="J1010" s="190"/>
      <c r="K1010" s="190">
        <f t="shared" si="20"/>
        <v>12000</v>
      </c>
      <c r="L1010" s="620"/>
    </row>
    <row r="1011" spans="1:12" s="191" customFormat="1">
      <c r="A1011" s="189">
        <v>1000</v>
      </c>
      <c r="B1011" s="189" t="s">
        <v>1273</v>
      </c>
      <c r="C1011" s="189" t="s">
        <v>575</v>
      </c>
      <c r="D1011" s="189"/>
      <c r="E1011" s="189" t="s">
        <v>1274</v>
      </c>
      <c r="F1011" s="189" t="s">
        <v>575</v>
      </c>
      <c r="G1011" s="189" t="s">
        <v>1184</v>
      </c>
      <c r="H1011" s="190">
        <v>12000</v>
      </c>
      <c r="I1011" s="190"/>
      <c r="J1011" s="190"/>
      <c r="K1011" s="190">
        <f t="shared" si="20"/>
        <v>12000</v>
      </c>
      <c r="L1011" s="620"/>
    </row>
    <row r="1012" spans="1:12" s="191" customFormat="1">
      <c r="A1012" s="189">
        <v>1001</v>
      </c>
      <c r="B1012" s="189" t="s">
        <v>1066</v>
      </c>
      <c r="C1012" s="189" t="s">
        <v>575</v>
      </c>
      <c r="D1012" s="189"/>
      <c r="E1012" s="189"/>
      <c r="F1012" s="189" t="s">
        <v>575</v>
      </c>
      <c r="G1012" s="189" t="s">
        <v>1275</v>
      </c>
      <c r="H1012" s="190">
        <v>29250</v>
      </c>
      <c r="I1012" s="190"/>
      <c r="J1012" s="190"/>
      <c r="K1012" s="190">
        <f t="shared" si="20"/>
        <v>29250</v>
      </c>
      <c r="L1012" s="620"/>
    </row>
    <row r="1013" spans="1:12" s="191" customFormat="1">
      <c r="A1013" s="189">
        <v>1002</v>
      </c>
      <c r="B1013" s="189" t="s">
        <v>1069</v>
      </c>
      <c r="C1013" s="189" t="s">
        <v>575</v>
      </c>
      <c r="D1013" s="189"/>
      <c r="E1013" s="189">
        <v>49701</v>
      </c>
      <c r="F1013" s="189" t="s">
        <v>575</v>
      </c>
      <c r="G1013" s="189" t="s">
        <v>1276</v>
      </c>
      <c r="H1013" s="190">
        <v>3216700</v>
      </c>
      <c r="I1013" s="190"/>
      <c r="J1013" s="190"/>
      <c r="K1013" s="190">
        <f t="shared" si="20"/>
        <v>3216700</v>
      </c>
      <c r="L1013" s="620"/>
    </row>
    <row r="1014" spans="1:12" s="191" customFormat="1">
      <c r="A1014" s="189">
        <v>1003</v>
      </c>
      <c r="B1014" s="189" t="s">
        <v>1277</v>
      </c>
      <c r="C1014" s="189" t="s">
        <v>575</v>
      </c>
      <c r="D1014" s="189">
        <v>2211015</v>
      </c>
      <c r="E1014" s="189"/>
      <c r="F1014" s="189" t="s">
        <v>575</v>
      </c>
      <c r="G1014" s="189" t="s">
        <v>1239</v>
      </c>
      <c r="H1014" s="190">
        <v>229000</v>
      </c>
      <c r="I1014" s="190"/>
      <c r="J1014" s="190"/>
      <c r="K1014" s="190">
        <f t="shared" si="20"/>
        <v>229000</v>
      </c>
      <c r="L1014" s="620"/>
    </row>
    <row r="1015" spans="1:12" s="191" customFormat="1">
      <c r="A1015" s="189">
        <v>1004</v>
      </c>
      <c r="B1015" s="189" t="s">
        <v>1277</v>
      </c>
      <c r="C1015" s="189" t="s">
        <v>575</v>
      </c>
      <c r="D1015" s="189">
        <v>2211015</v>
      </c>
      <c r="E1015" s="189">
        <v>48088</v>
      </c>
      <c r="F1015" s="189" t="s">
        <v>575</v>
      </c>
      <c r="G1015" s="189" t="s">
        <v>1239</v>
      </c>
      <c r="H1015" s="190">
        <v>302144</v>
      </c>
      <c r="I1015" s="190"/>
      <c r="J1015" s="190"/>
      <c r="K1015" s="190">
        <f t="shared" si="20"/>
        <v>302144</v>
      </c>
      <c r="L1015" s="620"/>
    </row>
    <row r="1016" spans="1:12" s="191" customFormat="1">
      <c r="A1016" s="189">
        <v>1005</v>
      </c>
      <c r="B1016" s="189" t="s">
        <v>1074</v>
      </c>
      <c r="C1016" s="189" t="s">
        <v>575</v>
      </c>
      <c r="D1016" s="189">
        <v>2211001</v>
      </c>
      <c r="E1016" s="189"/>
      <c r="F1016" s="189" t="s">
        <v>575</v>
      </c>
      <c r="G1016" s="189" t="s">
        <v>1048</v>
      </c>
      <c r="H1016" s="190">
        <v>6576368</v>
      </c>
      <c r="I1016" s="190"/>
      <c r="J1016" s="190"/>
      <c r="K1016" s="190">
        <f t="shared" si="20"/>
        <v>6576368</v>
      </c>
      <c r="L1016" s="620"/>
    </row>
    <row r="1017" spans="1:12" s="191" customFormat="1">
      <c r="A1017" s="189">
        <v>1006</v>
      </c>
      <c r="B1017" s="189" t="s">
        <v>1074</v>
      </c>
      <c r="C1017" s="189" t="s">
        <v>575</v>
      </c>
      <c r="D1017" s="189">
        <v>2211001</v>
      </c>
      <c r="E1017" s="189"/>
      <c r="F1017" s="189" t="s">
        <v>575</v>
      </c>
      <c r="G1017" s="189" t="s">
        <v>1242</v>
      </c>
      <c r="H1017" s="190">
        <v>440385</v>
      </c>
      <c r="I1017" s="190"/>
      <c r="J1017" s="190"/>
      <c r="K1017" s="190">
        <f t="shared" si="20"/>
        <v>440385</v>
      </c>
      <c r="L1017" s="620"/>
    </row>
    <row r="1018" spans="1:12" s="191" customFormat="1">
      <c r="A1018" s="189">
        <v>1007</v>
      </c>
      <c r="B1018" s="189" t="s">
        <v>1278</v>
      </c>
      <c r="C1018" s="189" t="s">
        <v>575</v>
      </c>
      <c r="D1018" s="189"/>
      <c r="E1018" s="189"/>
      <c r="F1018" s="189" t="s">
        <v>575</v>
      </c>
      <c r="G1018" s="189" t="s">
        <v>1279</v>
      </c>
      <c r="H1018" s="190">
        <v>55000</v>
      </c>
      <c r="I1018" s="190"/>
      <c r="J1018" s="190"/>
      <c r="K1018" s="190">
        <f t="shared" si="20"/>
        <v>55000</v>
      </c>
      <c r="L1018" s="620"/>
    </row>
    <row r="1019" spans="1:12" s="191" customFormat="1">
      <c r="A1019" s="189">
        <v>1008</v>
      </c>
      <c r="B1019" s="189" t="s">
        <v>1280</v>
      </c>
      <c r="C1019" s="189" t="s">
        <v>575</v>
      </c>
      <c r="D1019" s="189"/>
      <c r="E1019" s="189"/>
      <c r="F1019" s="189" t="s">
        <v>575</v>
      </c>
      <c r="G1019" s="189" t="s">
        <v>1281</v>
      </c>
      <c r="H1019" s="190">
        <v>756802</v>
      </c>
      <c r="I1019" s="190"/>
      <c r="J1019" s="190"/>
      <c r="K1019" s="190">
        <f t="shared" si="20"/>
        <v>756802</v>
      </c>
      <c r="L1019" s="620"/>
    </row>
    <row r="1020" spans="1:12" s="191" customFormat="1">
      <c r="A1020" s="189">
        <v>1009</v>
      </c>
      <c r="B1020" s="189" t="s">
        <v>1282</v>
      </c>
      <c r="C1020" s="189" t="s">
        <v>575</v>
      </c>
      <c r="D1020" s="189"/>
      <c r="E1020" s="189">
        <v>56444</v>
      </c>
      <c r="F1020" s="189" t="s">
        <v>575</v>
      </c>
      <c r="G1020" s="189" t="s">
        <v>1283</v>
      </c>
      <c r="H1020" s="190">
        <v>329000</v>
      </c>
      <c r="I1020" s="190"/>
      <c r="J1020" s="190"/>
      <c r="K1020" s="190">
        <f t="shared" si="20"/>
        <v>329000</v>
      </c>
      <c r="L1020" s="620"/>
    </row>
    <row r="1021" spans="1:12" s="191" customFormat="1">
      <c r="A1021" s="189">
        <v>1010</v>
      </c>
      <c r="B1021" s="189" t="s">
        <v>1080</v>
      </c>
      <c r="C1021" s="189" t="s">
        <v>575</v>
      </c>
      <c r="D1021" s="189"/>
      <c r="E1021" s="189"/>
      <c r="F1021" s="189" t="s">
        <v>575</v>
      </c>
      <c r="G1021" s="189" t="s">
        <v>1284</v>
      </c>
      <c r="H1021" s="190">
        <v>912795</v>
      </c>
      <c r="I1021" s="190"/>
      <c r="J1021" s="190"/>
      <c r="K1021" s="190">
        <f t="shared" si="20"/>
        <v>912795</v>
      </c>
      <c r="L1021" s="620"/>
    </row>
    <row r="1022" spans="1:12" s="191" customFormat="1">
      <c r="A1022" s="189">
        <v>1011</v>
      </c>
      <c r="B1022" s="189" t="s">
        <v>1285</v>
      </c>
      <c r="C1022" s="189" t="s">
        <v>575</v>
      </c>
      <c r="D1022" s="189"/>
      <c r="E1022" s="189">
        <v>54269</v>
      </c>
      <c r="F1022" s="189" t="s">
        <v>575</v>
      </c>
      <c r="G1022" s="189" t="s">
        <v>1286</v>
      </c>
      <c r="H1022" s="190">
        <v>990200</v>
      </c>
      <c r="I1022" s="190">
        <v>0</v>
      </c>
      <c r="J1022" s="190"/>
      <c r="K1022" s="190">
        <f t="shared" ref="K1022:K1085" si="21">H1022-I1022+J1022</f>
        <v>990200</v>
      </c>
      <c r="L1022" s="620"/>
    </row>
    <row r="1023" spans="1:12" s="191" customFormat="1">
      <c r="A1023" s="189">
        <v>1012</v>
      </c>
      <c r="B1023" s="189" t="s">
        <v>1285</v>
      </c>
      <c r="C1023" s="189" t="s">
        <v>575</v>
      </c>
      <c r="D1023" s="189"/>
      <c r="E1023" s="189">
        <v>56436</v>
      </c>
      <c r="F1023" s="189" t="s">
        <v>575</v>
      </c>
      <c r="G1023" s="189" t="s">
        <v>1286</v>
      </c>
      <c r="H1023" s="190">
        <v>990200</v>
      </c>
      <c r="I1023" s="190"/>
      <c r="J1023" s="190"/>
      <c r="K1023" s="190">
        <f t="shared" si="21"/>
        <v>990200</v>
      </c>
      <c r="L1023" s="620"/>
    </row>
    <row r="1024" spans="1:12" s="191" customFormat="1">
      <c r="A1024" s="189">
        <v>1013</v>
      </c>
      <c r="B1024" s="189" t="s">
        <v>1287</v>
      </c>
      <c r="C1024" s="189" t="s">
        <v>575</v>
      </c>
      <c r="D1024" s="189"/>
      <c r="E1024" s="189"/>
      <c r="F1024" s="189" t="s">
        <v>575</v>
      </c>
      <c r="G1024" s="189" t="s">
        <v>1288</v>
      </c>
      <c r="H1024" s="190">
        <v>224000</v>
      </c>
      <c r="I1024" s="190"/>
      <c r="J1024" s="190"/>
      <c r="K1024" s="190">
        <f t="shared" si="21"/>
        <v>224000</v>
      </c>
      <c r="L1024" s="620"/>
    </row>
    <row r="1025" spans="1:12" s="191" customFormat="1">
      <c r="A1025" s="189">
        <v>1014</v>
      </c>
      <c r="B1025" s="189" t="s">
        <v>1095</v>
      </c>
      <c r="C1025" s="189" t="s">
        <v>575</v>
      </c>
      <c r="D1025" s="189">
        <v>2211002</v>
      </c>
      <c r="E1025" s="189">
        <v>53954</v>
      </c>
      <c r="F1025" s="189" t="s">
        <v>575</v>
      </c>
      <c r="G1025" s="189" t="s">
        <v>1217</v>
      </c>
      <c r="H1025" s="190">
        <v>2066400</v>
      </c>
      <c r="I1025" s="190"/>
      <c r="J1025" s="190"/>
      <c r="K1025" s="190">
        <f t="shared" si="21"/>
        <v>2066400</v>
      </c>
      <c r="L1025" s="620"/>
    </row>
    <row r="1026" spans="1:12" s="191" customFormat="1">
      <c r="A1026" s="189">
        <v>1015</v>
      </c>
      <c r="B1026" s="189" t="s">
        <v>1095</v>
      </c>
      <c r="C1026" s="189" t="s">
        <v>575</v>
      </c>
      <c r="D1026" s="189"/>
      <c r="E1026" s="189"/>
      <c r="F1026" s="189" t="s">
        <v>575</v>
      </c>
      <c r="G1026" s="189" t="s">
        <v>1215</v>
      </c>
      <c r="H1026" s="190">
        <v>301750</v>
      </c>
      <c r="I1026" s="190"/>
      <c r="J1026" s="190"/>
      <c r="K1026" s="190">
        <f t="shared" si="21"/>
        <v>301750</v>
      </c>
      <c r="L1026" s="620"/>
    </row>
    <row r="1027" spans="1:12" s="191" customFormat="1">
      <c r="A1027" s="189">
        <v>1016</v>
      </c>
      <c r="B1027" s="189" t="s">
        <v>1289</v>
      </c>
      <c r="C1027" s="189" t="s">
        <v>575</v>
      </c>
      <c r="D1027" s="189">
        <v>2211002</v>
      </c>
      <c r="E1027" s="189"/>
      <c r="F1027" s="189" t="s">
        <v>575</v>
      </c>
      <c r="G1027" s="189" t="s">
        <v>1290</v>
      </c>
      <c r="H1027" s="190">
        <v>2075000</v>
      </c>
      <c r="I1027" s="190"/>
      <c r="J1027" s="190"/>
      <c r="K1027" s="190">
        <f t="shared" si="21"/>
        <v>2075000</v>
      </c>
      <c r="L1027" s="620"/>
    </row>
    <row r="1028" spans="1:12" s="191" customFormat="1">
      <c r="A1028" s="189">
        <v>1017</v>
      </c>
      <c r="B1028" s="189" t="s">
        <v>1289</v>
      </c>
      <c r="C1028" s="189" t="s">
        <v>575</v>
      </c>
      <c r="D1028" s="189">
        <v>2211002</v>
      </c>
      <c r="E1028" s="189" t="s">
        <v>1291</v>
      </c>
      <c r="F1028" s="189" t="s">
        <v>575</v>
      </c>
      <c r="G1028" s="189" t="s">
        <v>1217</v>
      </c>
      <c r="H1028" s="190">
        <v>2075000</v>
      </c>
      <c r="I1028" s="190"/>
      <c r="J1028" s="190"/>
      <c r="K1028" s="190">
        <f t="shared" si="21"/>
        <v>2075000</v>
      </c>
      <c r="L1028" s="620"/>
    </row>
    <row r="1029" spans="1:12" s="191" customFormat="1">
      <c r="A1029" s="189">
        <v>1018</v>
      </c>
      <c r="B1029" s="189" t="s">
        <v>1292</v>
      </c>
      <c r="C1029" s="189" t="s">
        <v>575</v>
      </c>
      <c r="D1029" s="189">
        <v>2211002</v>
      </c>
      <c r="E1029" s="189"/>
      <c r="F1029" s="189" t="s">
        <v>575</v>
      </c>
      <c r="G1029" s="189" t="s">
        <v>1217</v>
      </c>
      <c r="H1029" s="190">
        <v>45750</v>
      </c>
      <c r="I1029" s="190"/>
      <c r="J1029" s="190"/>
      <c r="K1029" s="190">
        <f t="shared" si="21"/>
        <v>45750</v>
      </c>
      <c r="L1029" s="620"/>
    </row>
    <row r="1030" spans="1:12" s="191" customFormat="1">
      <c r="A1030" s="189">
        <v>1019</v>
      </c>
      <c r="B1030" s="189" t="s">
        <v>1293</v>
      </c>
      <c r="C1030" s="189" t="s">
        <v>575</v>
      </c>
      <c r="D1030" s="189"/>
      <c r="E1030" s="189"/>
      <c r="F1030" s="189" t="s">
        <v>575</v>
      </c>
      <c r="G1030" s="189" t="s">
        <v>1220</v>
      </c>
      <c r="H1030" s="190">
        <v>20180</v>
      </c>
      <c r="I1030" s="190"/>
      <c r="J1030" s="190"/>
      <c r="K1030" s="190">
        <f t="shared" si="21"/>
        <v>20180</v>
      </c>
      <c r="L1030" s="620"/>
    </row>
    <row r="1031" spans="1:12" s="191" customFormat="1">
      <c r="A1031" s="189">
        <v>1020</v>
      </c>
      <c r="B1031" s="189" t="s">
        <v>1104</v>
      </c>
      <c r="C1031" s="189" t="s">
        <v>575</v>
      </c>
      <c r="D1031" s="189">
        <v>2211015</v>
      </c>
      <c r="E1031" s="189">
        <v>64540</v>
      </c>
      <c r="F1031" s="189" t="s">
        <v>575</v>
      </c>
      <c r="G1031" s="189" t="s">
        <v>1239</v>
      </c>
      <c r="H1031" s="190">
        <v>192491</v>
      </c>
      <c r="I1031" s="190"/>
      <c r="J1031" s="190"/>
      <c r="K1031" s="190">
        <f t="shared" si="21"/>
        <v>192491</v>
      </c>
      <c r="L1031" s="620"/>
    </row>
    <row r="1032" spans="1:12" s="191" customFormat="1">
      <c r="A1032" s="189">
        <v>1021</v>
      </c>
      <c r="B1032" s="189" t="s">
        <v>1104</v>
      </c>
      <c r="C1032" s="189" t="s">
        <v>575</v>
      </c>
      <c r="D1032" s="189"/>
      <c r="E1032" s="189"/>
      <c r="F1032" s="189" t="s">
        <v>575</v>
      </c>
      <c r="G1032" s="189" t="s">
        <v>1294</v>
      </c>
      <c r="H1032" s="190">
        <v>82750</v>
      </c>
      <c r="I1032" s="190"/>
      <c r="J1032" s="190"/>
      <c r="K1032" s="190">
        <f t="shared" si="21"/>
        <v>82750</v>
      </c>
      <c r="L1032" s="620"/>
    </row>
    <row r="1033" spans="1:12" s="191" customFormat="1">
      <c r="A1033" s="189">
        <v>1022</v>
      </c>
      <c r="B1033" s="189" t="s">
        <v>1295</v>
      </c>
      <c r="C1033" s="189" t="s">
        <v>575</v>
      </c>
      <c r="D1033" s="189"/>
      <c r="E1033" s="189"/>
      <c r="F1033" s="189" t="s">
        <v>575</v>
      </c>
      <c r="G1033" s="189" t="s">
        <v>1220</v>
      </c>
      <c r="H1033" s="190">
        <v>20280</v>
      </c>
      <c r="I1033" s="190"/>
      <c r="J1033" s="190"/>
      <c r="K1033" s="190">
        <f t="shared" si="21"/>
        <v>20280</v>
      </c>
      <c r="L1033" s="620"/>
    </row>
    <row r="1034" spans="1:12" s="191" customFormat="1">
      <c r="A1034" s="189">
        <v>1023</v>
      </c>
      <c r="B1034" s="189" t="s">
        <v>1117</v>
      </c>
      <c r="C1034" s="189" t="s">
        <v>575</v>
      </c>
      <c r="D1034" s="189"/>
      <c r="E1034" s="189"/>
      <c r="F1034" s="189" t="s">
        <v>575</v>
      </c>
      <c r="G1034" s="189" t="s">
        <v>1215</v>
      </c>
      <c r="H1034" s="190">
        <v>831662</v>
      </c>
      <c r="I1034" s="190"/>
      <c r="J1034" s="190"/>
      <c r="K1034" s="190">
        <f t="shared" si="21"/>
        <v>831662</v>
      </c>
      <c r="L1034" s="620"/>
    </row>
    <row r="1035" spans="1:12" s="191" customFormat="1">
      <c r="A1035" s="189">
        <v>1024</v>
      </c>
      <c r="B1035" s="189" t="s">
        <v>1296</v>
      </c>
      <c r="C1035" s="189" t="s">
        <v>575</v>
      </c>
      <c r="D1035" s="189"/>
      <c r="E1035" s="189"/>
      <c r="F1035" s="189" t="s">
        <v>575</v>
      </c>
      <c r="G1035" s="189" t="s">
        <v>1297</v>
      </c>
      <c r="H1035" s="190">
        <v>274000</v>
      </c>
      <c r="I1035" s="190"/>
      <c r="J1035" s="190"/>
      <c r="K1035" s="190">
        <f t="shared" si="21"/>
        <v>274000</v>
      </c>
      <c r="L1035" s="620"/>
    </row>
    <row r="1036" spans="1:12" s="191" customFormat="1">
      <c r="A1036" s="189">
        <v>1025</v>
      </c>
      <c r="B1036" s="189" t="s">
        <v>1298</v>
      </c>
      <c r="C1036" s="189" t="s">
        <v>575</v>
      </c>
      <c r="D1036" s="189">
        <v>2211015</v>
      </c>
      <c r="E1036" s="189">
        <v>53831</v>
      </c>
      <c r="F1036" s="189" t="s">
        <v>575</v>
      </c>
      <c r="G1036" s="189" t="s">
        <v>1246</v>
      </c>
      <c r="H1036" s="190">
        <v>3380000</v>
      </c>
      <c r="I1036" s="190"/>
      <c r="J1036" s="190"/>
      <c r="K1036" s="190">
        <f t="shared" si="21"/>
        <v>3380000</v>
      </c>
      <c r="L1036" s="620"/>
    </row>
    <row r="1037" spans="1:12" s="191" customFormat="1">
      <c r="A1037" s="189">
        <v>1026</v>
      </c>
      <c r="B1037" s="189" t="s">
        <v>1124</v>
      </c>
      <c r="C1037" s="189" t="s">
        <v>575</v>
      </c>
      <c r="D1037" s="189">
        <v>2211001</v>
      </c>
      <c r="E1037" s="189">
        <v>302144</v>
      </c>
      <c r="F1037" s="189" t="s">
        <v>575</v>
      </c>
      <c r="G1037" s="189" t="s">
        <v>1299</v>
      </c>
      <c r="H1037" s="190">
        <v>296078</v>
      </c>
      <c r="I1037" s="190"/>
      <c r="J1037" s="190"/>
      <c r="K1037" s="190">
        <f t="shared" si="21"/>
        <v>296078</v>
      </c>
      <c r="L1037" s="620"/>
    </row>
    <row r="1038" spans="1:12" s="191" customFormat="1">
      <c r="A1038" s="189">
        <v>1027</v>
      </c>
      <c r="B1038" s="189" t="s">
        <v>1124</v>
      </c>
      <c r="C1038" s="189" t="s">
        <v>575</v>
      </c>
      <c r="D1038" s="189">
        <v>2211001</v>
      </c>
      <c r="E1038" s="189"/>
      <c r="F1038" s="189" t="s">
        <v>575</v>
      </c>
      <c r="G1038" s="189" t="s">
        <v>1223</v>
      </c>
      <c r="H1038" s="190">
        <v>527100</v>
      </c>
      <c r="I1038" s="190"/>
      <c r="J1038" s="190"/>
      <c r="K1038" s="190">
        <f t="shared" si="21"/>
        <v>527100</v>
      </c>
      <c r="L1038" s="620"/>
    </row>
    <row r="1039" spans="1:12" s="191" customFormat="1">
      <c r="A1039" s="189">
        <v>1028</v>
      </c>
      <c r="B1039" s="189" t="s">
        <v>1124</v>
      </c>
      <c r="C1039" s="189" t="s">
        <v>575</v>
      </c>
      <c r="D1039" s="189">
        <v>2211001</v>
      </c>
      <c r="E1039" s="189"/>
      <c r="F1039" s="189" t="s">
        <v>575</v>
      </c>
      <c r="G1039" s="189" t="s">
        <v>1223</v>
      </c>
      <c r="H1039" s="190">
        <v>696000</v>
      </c>
      <c r="I1039" s="190"/>
      <c r="J1039" s="190"/>
      <c r="K1039" s="190">
        <f t="shared" si="21"/>
        <v>696000</v>
      </c>
      <c r="L1039" s="620"/>
    </row>
    <row r="1040" spans="1:12" s="191" customFormat="1">
      <c r="A1040" s="189">
        <v>1029</v>
      </c>
      <c r="B1040" s="189" t="s">
        <v>1124</v>
      </c>
      <c r="C1040" s="189" t="s">
        <v>575</v>
      </c>
      <c r="D1040" s="189">
        <v>2211002</v>
      </c>
      <c r="E1040" s="189"/>
      <c r="F1040" s="189" t="s">
        <v>575</v>
      </c>
      <c r="G1040" s="189" t="s">
        <v>1217</v>
      </c>
      <c r="H1040" s="190">
        <v>1739800</v>
      </c>
      <c r="I1040" s="190"/>
      <c r="J1040" s="190"/>
      <c r="K1040" s="190">
        <f t="shared" si="21"/>
        <v>1739800</v>
      </c>
      <c r="L1040" s="620"/>
    </row>
    <row r="1041" spans="1:12" s="191" customFormat="1">
      <c r="A1041" s="189">
        <v>1030</v>
      </c>
      <c r="B1041" s="189" t="s">
        <v>1300</v>
      </c>
      <c r="C1041" s="189" t="s">
        <v>575</v>
      </c>
      <c r="D1041" s="189"/>
      <c r="E1041" s="189"/>
      <c r="F1041" s="189" t="s">
        <v>575</v>
      </c>
      <c r="G1041" s="189" t="s">
        <v>1301</v>
      </c>
      <c r="H1041" s="190">
        <v>2601400</v>
      </c>
      <c r="I1041" s="190"/>
      <c r="J1041" s="190"/>
      <c r="K1041" s="190">
        <f t="shared" si="21"/>
        <v>2601400</v>
      </c>
      <c r="L1041" s="620"/>
    </row>
    <row r="1042" spans="1:12" s="191" customFormat="1">
      <c r="A1042" s="189">
        <v>1031</v>
      </c>
      <c r="B1042" s="189" t="s">
        <v>1302</v>
      </c>
      <c r="C1042" s="189" t="s">
        <v>575</v>
      </c>
      <c r="D1042" s="189"/>
      <c r="E1042" s="189"/>
      <c r="F1042" s="189" t="s">
        <v>575</v>
      </c>
      <c r="G1042" s="189" t="s">
        <v>1303</v>
      </c>
      <c r="H1042" s="190">
        <v>39000</v>
      </c>
      <c r="I1042" s="190"/>
      <c r="J1042" s="190"/>
      <c r="K1042" s="190">
        <f t="shared" si="21"/>
        <v>39000</v>
      </c>
      <c r="L1042" s="620"/>
    </row>
    <row r="1043" spans="1:12" s="191" customFormat="1">
      <c r="A1043" s="189">
        <v>1032</v>
      </c>
      <c r="B1043" s="189" t="s">
        <v>1134</v>
      </c>
      <c r="C1043" s="189" t="s">
        <v>575</v>
      </c>
      <c r="D1043" s="189">
        <v>2211002</v>
      </c>
      <c r="E1043" s="189"/>
      <c r="F1043" s="189" t="s">
        <v>575</v>
      </c>
      <c r="G1043" s="189" t="s">
        <v>1217</v>
      </c>
      <c r="H1043" s="190">
        <v>2000000</v>
      </c>
      <c r="I1043" s="190"/>
      <c r="J1043" s="190"/>
      <c r="K1043" s="190">
        <f t="shared" si="21"/>
        <v>2000000</v>
      </c>
      <c r="L1043" s="620"/>
    </row>
    <row r="1044" spans="1:12" s="191" customFormat="1">
      <c r="A1044" s="189">
        <v>1033</v>
      </c>
      <c r="B1044" s="189" t="s">
        <v>1135</v>
      </c>
      <c r="C1044" s="189" t="s">
        <v>575</v>
      </c>
      <c r="D1044" s="189"/>
      <c r="E1044" s="189"/>
      <c r="F1044" s="189" t="s">
        <v>575</v>
      </c>
      <c r="G1044" s="189" t="s">
        <v>1304</v>
      </c>
      <c r="H1044" s="190">
        <v>100000</v>
      </c>
      <c r="I1044" s="190"/>
      <c r="J1044" s="190"/>
      <c r="K1044" s="190">
        <f t="shared" si="21"/>
        <v>100000</v>
      </c>
      <c r="L1044" s="620"/>
    </row>
    <row r="1045" spans="1:12" s="191" customFormat="1">
      <c r="A1045" s="189">
        <v>1034</v>
      </c>
      <c r="B1045" s="189" t="s">
        <v>1305</v>
      </c>
      <c r="C1045" s="189" t="s">
        <v>575</v>
      </c>
      <c r="D1045" s="189"/>
      <c r="E1045" s="189"/>
      <c r="F1045" s="189" t="s">
        <v>575</v>
      </c>
      <c r="G1045" s="189" t="s">
        <v>1306</v>
      </c>
      <c r="H1045" s="190">
        <v>99000</v>
      </c>
      <c r="I1045" s="190"/>
      <c r="J1045" s="190"/>
      <c r="K1045" s="190">
        <f t="shared" si="21"/>
        <v>99000</v>
      </c>
      <c r="L1045" s="620"/>
    </row>
    <row r="1046" spans="1:12" s="191" customFormat="1">
      <c r="A1046" s="189">
        <v>1035</v>
      </c>
      <c r="B1046" s="189" t="s">
        <v>1307</v>
      </c>
      <c r="C1046" s="189" t="s">
        <v>575</v>
      </c>
      <c r="D1046" s="189"/>
      <c r="E1046" s="189"/>
      <c r="F1046" s="189" t="s">
        <v>575</v>
      </c>
      <c r="G1046" s="189" t="s">
        <v>1308</v>
      </c>
      <c r="H1046" s="190">
        <v>2865767</v>
      </c>
      <c r="I1046" s="190"/>
      <c r="J1046" s="190"/>
      <c r="K1046" s="190">
        <f t="shared" si="21"/>
        <v>2865767</v>
      </c>
      <c r="L1046" s="620"/>
    </row>
    <row r="1047" spans="1:12" s="191" customFormat="1">
      <c r="A1047" s="189">
        <v>1036</v>
      </c>
      <c r="B1047" s="189" t="s">
        <v>1309</v>
      </c>
      <c r="C1047" s="189" t="s">
        <v>575</v>
      </c>
      <c r="D1047" s="189"/>
      <c r="E1047" s="189">
        <v>50761</v>
      </c>
      <c r="F1047" s="189" t="s">
        <v>575</v>
      </c>
      <c r="G1047" s="189" t="s">
        <v>1310</v>
      </c>
      <c r="H1047" s="190">
        <v>3889132</v>
      </c>
      <c r="I1047" s="190"/>
      <c r="J1047" s="190"/>
      <c r="K1047" s="190">
        <f t="shared" si="21"/>
        <v>3889132</v>
      </c>
      <c r="L1047" s="620"/>
    </row>
    <row r="1048" spans="1:12" s="191" customFormat="1">
      <c r="A1048" s="189">
        <v>1037</v>
      </c>
      <c r="B1048" s="189" t="s">
        <v>1311</v>
      </c>
      <c r="C1048" s="189" t="s">
        <v>575</v>
      </c>
      <c r="D1048" s="189">
        <v>221102</v>
      </c>
      <c r="E1048" s="189"/>
      <c r="F1048" s="189" t="s">
        <v>575</v>
      </c>
      <c r="G1048" s="189" t="s">
        <v>1246</v>
      </c>
      <c r="H1048" s="190">
        <v>6820000</v>
      </c>
      <c r="I1048" s="190"/>
      <c r="J1048" s="190"/>
      <c r="K1048" s="190">
        <f t="shared" si="21"/>
        <v>6820000</v>
      </c>
      <c r="L1048" s="620"/>
    </row>
    <row r="1049" spans="1:12" s="191" customFormat="1">
      <c r="A1049" s="189">
        <v>1038</v>
      </c>
      <c r="B1049" s="189" t="s">
        <v>1312</v>
      </c>
      <c r="C1049" s="189" t="s">
        <v>575</v>
      </c>
      <c r="D1049" s="189">
        <v>221102</v>
      </c>
      <c r="E1049" s="189">
        <v>60411</v>
      </c>
      <c r="F1049" s="189" t="s">
        <v>575</v>
      </c>
      <c r="G1049" s="189" t="s">
        <v>1217</v>
      </c>
      <c r="H1049" s="190">
        <v>2200000</v>
      </c>
      <c r="I1049" s="190"/>
      <c r="J1049" s="190"/>
      <c r="K1049" s="190">
        <f t="shared" si="21"/>
        <v>2200000</v>
      </c>
      <c r="L1049" s="620"/>
    </row>
    <row r="1050" spans="1:12" s="191" customFormat="1">
      <c r="A1050" s="189">
        <v>1039</v>
      </c>
      <c r="B1050" s="189" t="s">
        <v>1142</v>
      </c>
      <c r="C1050" s="189" t="s">
        <v>575</v>
      </c>
      <c r="D1050" s="189">
        <v>2211015</v>
      </c>
      <c r="E1050" s="189"/>
      <c r="F1050" s="189" t="s">
        <v>575</v>
      </c>
      <c r="G1050" s="189" t="s">
        <v>1239</v>
      </c>
      <c r="H1050" s="190">
        <v>22579</v>
      </c>
      <c r="I1050" s="190"/>
      <c r="J1050" s="190"/>
      <c r="K1050" s="190">
        <f t="shared" si="21"/>
        <v>22579</v>
      </c>
      <c r="L1050" s="620"/>
    </row>
    <row r="1051" spans="1:12" s="191" customFormat="1">
      <c r="A1051" s="189">
        <v>1040</v>
      </c>
      <c r="B1051" s="189" t="s">
        <v>1142</v>
      </c>
      <c r="C1051" s="189" t="s">
        <v>575</v>
      </c>
      <c r="D1051" s="189"/>
      <c r="E1051" s="189">
        <v>50798</v>
      </c>
      <c r="F1051" s="189" t="s">
        <v>575</v>
      </c>
      <c r="G1051" s="189" t="s">
        <v>1221</v>
      </c>
      <c r="H1051" s="190">
        <v>30789</v>
      </c>
      <c r="I1051" s="190"/>
      <c r="J1051" s="190"/>
      <c r="K1051" s="190">
        <f t="shared" si="21"/>
        <v>30789</v>
      </c>
      <c r="L1051" s="620"/>
    </row>
    <row r="1052" spans="1:12" s="191" customFormat="1">
      <c r="A1052" s="189">
        <v>1041</v>
      </c>
      <c r="B1052" s="189" t="s">
        <v>1142</v>
      </c>
      <c r="C1052" s="189" t="s">
        <v>575</v>
      </c>
      <c r="D1052" s="189">
        <v>2211015</v>
      </c>
      <c r="E1052" s="189"/>
      <c r="F1052" s="189" t="s">
        <v>575</v>
      </c>
      <c r="G1052" s="189" t="s">
        <v>1313</v>
      </c>
      <c r="H1052" s="190">
        <v>153600</v>
      </c>
      <c r="I1052" s="190"/>
      <c r="J1052" s="190"/>
      <c r="K1052" s="190">
        <f t="shared" si="21"/>
        <v>153600</v>
      </c>
      <c r="L1052" s="620"/>
    </row>
    <row r="1053" spans="1:12" s="191" customFormat="1">
      <c r="A1053" s="189">
        <v>1042</v>
      </c>
      <c r="B1053" s="189" t="s">
        <v>1314</v>
      </c>
      <c r="C1053" s="189" t="s">
        <v>575</v>
      </c>
      <c r="D1053" s="189"/>
      <c r="E1053" s="189" t="s">
        <v>1315</v>
      </c>
      <c r="F1053" s="189" t="s">
        <v>575</v>
      </c>
      <c r="G1053" s="189" t="s">
        <v>1316</v>
      </c>
      <c r="H1053" s="190">
        <v>61500</v>
      </c>
      <c r="I1053" s="190"/>
      <c r="J1053" s="190"/>
      <c r="K1053" s="190">
        <f t="shared" si="21"/>
        <v>61500</v>
      </c>
      <c r="L1053" s="620"/>
    </row>
    <row r="1054" spans="1:12" s="191" customFormat="1">
      <c r="A1054" s="189">
        <v>1043</v>
      </c>
      <c r="B1054" s="189" t="s">
        <v>1149</v>
      </c>
      <c r="C1054" s="189" t="s">
        <v>575</v>
      </c>
      <c r="D1054" s="189"/>
      <c r="E1054" s="189"/>
      <c r="F1054" s="189" t="s">
        <v>575</v>
      </c>
      <c r="G1054" s="1018"/>
      <c r="H1054" s="190">
        <v>239499</v>
      </c>
      <c r="I1054" s="190"/>
      <c r="J1054" s="190"/>
      <c r="K1054" s="190">
        <f t="shared" si="21"/>
        <v>239499</v>
      </c>
      <c r="L1054" s="620"/>
    </row>
    <row r="1055" spans="1:12" s="191" customFormat="1">
      <c r="A1055" s="189">
        <v>1044</v>
      </c>
      <c r="B1055" s="189" t="s">
        <v>1317</v>
      </c>
      <c r="C1055" s="189" t="s">
        <v>575</v>
      </c>
      <c r="D1055" s="189">
        <v>2211015</v>
      </c>
      <c r="E1055" s="189"/>
      <c r="F1055" s="189" t="s">
        <v>575</v>
      </c>
      <c r="G1055" s="189" t="s">
        <v>1318</v>
      </c>
      <c r="H1055" s="190">
        <v>512000</v>
      </c>
      <c r="I1055" s="190"/>
      <c r="J1055" s="190"/>
      <c r="K1055" s="190">
        <f t="shared" si="21"/>
        <v>512000</v>
      </c>
      <c r="L1055" s="620"/>
    </row>
    <row r="1056" spans="1:12" s="191" customFormat="1">
      <c r="A1056" s="189">
        <v>1045</v>
      </c>
      <c r="B1056" s="189" t="s">
        <v>1319</v>
      </c>
      <c r="C1056" s="189" t="s">
        <v>575</v>
      </c>
      <c r="D1056" s="189">
        <v>2211001</v>
      </c>
      <c r="E1056" s="189"/>
      <c r="F1056" s="189" t="s">
        <v>575</v>
      </c>
      <c r="G1056" s="189" t="s">
        <v>1048</v>
      </c>
      <c r="H1056" s="190">
        <v>2185250</v>
      </c>
      <c r="I1056" s="190"/>
      <c r="J1056" s="190"/>
      <c r="K1056" s="190">
        <f t="shared" si="21"/>
        <v>2185250</v>
      </c>
      <c r="L1056" s="620"/>
    </row>
    <row r="1057" spans="1:12" s="191" customFormat="1">
      <c r="A1057" s="189">
        <v>1046</v>
      </c>
      <c r="B1057" s="189" t="s">
        <v>1320</v>
      </c>
      <c r="C1057" s="189" t="s">
        <v>575</v>
      </c>
      <c r="D1057" s="189">
        <v>2211015</v>
      </c>
      <c r="E1057" s="189"/>
      <c r="F1057" s="189" t="s">
        <v>575</v>
      </c>
      <c r="G1057" s="189" t="s">
        <v>1321</v>
      </c>
      <c r="H1057" s="190">
        <v>167400</v>
      </c>
      <c r="I1057" s="190"/>
      <c r="J1057" s="190"/>
      <c r="K1057" s="190">
        <f t="shared" si="21"/>
        <v>167400</v>
      </c>
      <c r="L1057" s="620"/>
    </row>
    <row r="1058" spans="1:12" s="191" customFormat="1">
      <c r="A1058" s="189">
        <v>1047</v>
      </c>
      <c r="B1058" s="189" t="s">
        <v>1322</v>
      </c>
      <c r="C1058" s="189" t="s">
        <v>575</v>
      </c>
      <c r="D1058" s="189"/>
      <c r="E1058" s="189"/>
      <c r="F1058" s="189" t="s">
        <v>575</v>
      </c>
      <c r="G1058" s="189" t="s">
        <v>1323</v>
      </c>
      <c r="H1058" s="190">
        <v>46392</v>
      </c>
      <c r="I1058" s="190"/>
      <c r="J1058" s="190"/>
      <c r="K1058" s="190">
        <f t="shared" si="21"/>
        <v>46392</v>
      </c>
      <c r="L1058" s="620"/>
    </row>
    <row r="1059" spans="1:12" s="191" customFormat="1">
      <c r="A1059" s="189">
        <v>1048</v>
      </c>
      <c r="B1059" s="189" t="s">
        <v>1168</v>
      </c>
      <c r="C1059" s="189" t="s">
        <v>575</v>
      </c>
      <c r="D1059" s="189"/>
      <c r="E1059" s="189">
        <v>50773</v>
      </c>
      <c r="F1059" s="189" t="s">
        <v>575</v>
      </c>
      <c r="G1059" s="189" t="s">
        <v>1048</v>
      </c>
      <c r="H1059" s="190">
        <v>401800</v>
      </c>
      <c r="I1059" s="190"/>
      <c r="J1059" s="190"/>
      <c r="K1059" s="190">
        <f t="shared" si="21"/>
        <v>401800</v>
      </c>
      <c r="L1059" s="620"/>
    </row>
    <row r="1060" spans="1:12" s="191" customFormat="1">
      <c r="A1060" s="189">
        <v>1049</v>
      </c>
      <c r="B1060" s="189" t="s">
        <v>1324</v>
      </c>
      <c r="C1060" s="189" t="s">
        <v>575</v>
      </c>
      <c r="D1060" s="189">
        <v>2211001</v>
      </c>
      <c r="E1060" s="189"/>
      <c r="F1060" s="189" t="s">
        <v>575</v>
      </c>
      <c r="G1060" s="189" t="s">
        <v>1243</v>
      </c>
      <c r="H1060" s="190">
        <v>152210</v>
      </c>
      <c r="I1060" s="190"/>
      <c r="J1060" s="190"/>
      <c r="K1060" s="190">
        <f t="shared" si="21"/>
        <v>152210</v>
      </c>
      <c r="L1060" s="620"/>
    </row>
    <row r="1061" spans="1:12" s="191" customFormat="1">
      <c r="A1061" s="189">
        <v>1050</v>
      </c>
      <c r="B1061" s="189" t="s">
        <v>1324</v>
      </c>
      <c r="C1061" s="189" t="s">
        <v>575</v>
      </c>
      <c r="D1061" s="189"/>
      <c r="E1061" s="189"/>
      <c r="F1061" s="189" t="s">
        <v>575</v>
      </c>
      <c r="G1061" s="189" t="s">
        <v>1215</v>
      </c>
      <c r="H1061" s="190">
        <v>213400</v>
      </c>
      <c r="I1061" s="190"/>
      <c r="J1061" s="190"/>
      <c r="K1061" s="190">
        <f t="shared" si="21"/>
        <v>213400</v>
      </c>
      <c r="L1061" s="620"/>
    </row>
    <row r="1062" spans="1:12" s="191" customFormat="1">
      <c r="A1062" s="189">
        <v>1051</v>
      </c>
      <c r="B1062" s="189" t="s">
        <v>1170</v>
      </c>
      <c r="C1062" s="189" t="s">
        <v>575</v>
      </c>
      <c r="D1062" s="189">
        <v>2211001</v>
      </c>
      <c r="E1062" s="189">
        <v>50794</v>
      </c>
      <c r="F1062" s="189" t="s">
        <v>575</v>
      </c>
      <c r="G1062" s="189" t="s">
        <v>1048</v>
      </c>
      <c r="H1062" s="190">
        <v>1996000</v>
      </c>
      <c r="I1062" s="190"/>
      <c r="J1062" s="190"/>
      <c r="K1062" s="190">
        <f t="shared" si="21"/>
        <v>1996000</v>
      </c>
      <c r="L1062" s="620"/>
    </row>
    <row r="1063" spans="1:12" s="191" customFormat="1">
      <c r="A1063" s="189">
        <v>1052</v>
      </c>
      <c r="B1063" s="189" t="s">
        <v>1325</v>
      </c>
      <c r="C1063" s="189" t="s">
        <v>575</v>
      </c>
      <c r="D1063" s="189">
        <v>2211015</v>
      </c>
      <c r="E1063" s="189"/>
      <c r="F1063" s="189" t="s">
        <v>575</v>
      </c>
      <c r="G1063" s="189" t="s">
        <v>1326</v>
      </c>
      <c r="H1063" s="190">
        <v>134349</v>
      </c>
      <c r="I1063" s="190"/>
      <c r="J1063" s="190"/>
      <c r="K1063" s="190">
        <f t="shared" si="21"/>
        <v>134349</v>
      </c>
      <c r="L1063" s="620"/>
    </row>
    <row r="1064" spans="1:12" s="191" customFormat="1">
      <c r="A1064" s="189">
        <v>1053</v>
      </c>
      <c r="B1064" s="189" t="s">
        <v>1172</v>
      </c>
      <c r="C1064" s="189" t="s">
        <v>575</v>
      </c>
      <c r="D1064" s="189"/>
      <c r="E1064" s="189"/>
      <c r="F1064" s="189" t="s">
        <v>575</v>
      </c>
      <c r="G1064" s="189" t="s">
        <v>1327</v>
      </c>
      <c r="H1064" s="190">
        <v>390000</v>
      </c>
      <c r="I1064" s="190"/>
      <c r="J1064" s="190"/>
      <c r="K1064" s="190">
        <f t="shared" si="21"/>
        <v>390000</v>
      </c>
      <c r="L1064" s="620"/>
    </row>
    <row r="1065" spans="1:12" s="191" customFormat="1">
      <c r="A1065" s="189">
        <v>1054</v>
      </c>
      <c r="B1065" s="189" t="s">
        <v>1328</v>
      </c>
      <c r="C1065" s="189" t="s">
        <v>575</v>
      </c>
      <c r="D1065" s="189"/>
      <c r="E1065" s="189"/>
      <c r="F1065" s="189" t="s">
        <v>575</v>
      </c>
      <c r="G1065" s="189" t="s">
        <v>1329</v>
      </c>
      <c r="H1065" s="190">
        <v>414300</v>
      </c>
      <c r="I1065" s="190"/>
      <c r="J1065" s="190"/>
      <c r="K1065" s="190">
        <f t="shared" si="21"/>
        <v>414300</v>
      </c>
      <c r="L1065" s="620"/>
    </row>
    <row r="1066" spans="1:12" s="191" customFormat="1">
      <c r="A1066" s="189">
        <v>1055</v>
      </c>
      <c r="B1066" s="189" t="s">
        <v>1328</v>
      </c>
      <c r="C1066" s="189" t="s">
        <v>575</v>
      </c>
      <c r="D1066" s="189"/>
      <c r="E1066" s="189">
        <v>3419</v>
      </c>
      <c r="F1066" s="189" t="s">
        <v>575</v>
      </c>
      <c r="G1066" s="189" t="s">
        <v>1330</v>
      </c>
      <c r="H1066" s="190">
        <v>407156</v>
      </c>
      <c r="I1066" s="190"/>
      <c r="J1066" s="190"/>
      <c r="K1066" s="190">
        <f t="shared" si="21"/>
        <v>407156</v>
      </c>
      <c r="L1066" s="620"/>
    </row>
    <row r="1067" spans="1:12" s="191" customFormat="1">
      <c r="A1067" s="189">
        <v>1056</v>
      </c>
      <c r="B1067" s="189" t="s">
        <v>1178</v>
      </c>
      <c r="C1067" s="189" t="s">
        <v>575</v>
      </c>
      <c r="D1067" s="189">
        <v>2211001</v>
      </c>
      <c r="E1067" s="189"/>
      <c r="F1067" s="189" t="s">
        <v>575</v>
      </c>
      <c r="G1067" s="189" t="s">
        <v>1048</v>
      </c>
      <c r="H1067" s="190">
        <v>742850</v>
      </c>
      <c r="I1067" s="190"/>
      <c r="J1067" s="190"/>
      <c r="K1067" s="190">
        <f t="shared" si="21"/>
        <v>742850</v>
      </c>
      <c r="L1067" s="620"/>
    </row>
    <row r="1068" spans="1:12" s="191" customFormat="1">
      <c r="A1068" s="189">
        <v>1057</v>
      </c>
      <c r="B1068" s="189" t="s">
        <v>1178</v>
      </c>
      <c r="C1068" s="189" t="s">
        <v>575</v>
      </c>
      <c r="D1068" s="189">
        <v>2211001</v>
      </c>
      <c r="E1068" s="189"/>
      <c r="F1068" s="189" t="s">
        <v>575</v>
      </c>
      <c r="G1068" s="189" t="s">
        <v>1223</v>
      </c>
      <c r="H1068" s="190">
        <v>1577650</v>
      </c>
      <c r="I1068" s="190"/>
      <c r="J1068" s="190"/>
      <c r="K1068" s="190">
        <f t="shared" si="21"/>
        <v>1577650</v>
      </c>
      <c r="L1068" s="620"/>
    </row>
    <row r="1069" spans="1:12" s="191" customFormat="1">
      <c r="A1069" s="189">
        <v>1058</v>
      </c>
      <c r="B1069" s="189" t="s">
        <v>1331</v>
      </c>
      <c r="C1069" s="189" t="s">
        <v>575</v>
      </c>
      <c r="D1069" s="189"/>
      <c r="E1069" s="189">
        <v>54164</v>
      </c>
      <c r="F1069" s="189" t="s">
        <v>575</v>
      </c>
      <c r="G1069" s="189" t="s">
        <v>1327</v>
      </c>
      <c r="H1069" s="190">
        <v>52400</v>
      </c>
      <c r="I1069" s="190"/>
      <c r="J1069" s="190"/>
      <c r="K1069" s="190">
        <f t="shared" si="21"/>
        <v>52400</v>
      </c>
      <c r="L1069" s="620"/>
    </row>
    <row r="1070" spans="1:12" s="191" customFormat="1">
      <c r="A1070" s="189">
        <v>1059</v>
      </c>
      <c r="B1070" s="189" t="s">
        <v>1332</v>
      </c>
      <c r="C1070" s="189" t="s">
        <v>575</v>
      </c>
      <c r="D1070" s="189"/>
      <c r="E1070" s="189"/>
      <c r="F1070" s="189" t="s">
        <v>575</v>
      </c>
      <c r="G1070" s="189" t="s">
        <v>1333</v>
      </c>
      <c r="H1070" s="190">
        <v>704000</v>
      </c>
      <c r="I1070" s="190"/>
      <c r="J1070" s="190"/>
      <c r="K1070" s="190">
        <f t="shared" si="21"/>
        <v>704000</v>
      </c>
      <c r="L1070" s="620"/>
    </row>
    <row r="1071" spans="1:12" s="191" customFormat="1">
      <c r="A1071" s="189">
        <v>1060</v>
      </c>
      <c r="B1071" s="189" t="s">
        <v>1186</v>
      </c>
      <c r="C1071" s="189" t="s">
        <v>575</v>
      </c>
      <c r="D1071" s="189"/>
      <c r="E1071" s="189" t="s">
        <v>1334</v>
      </c>
      <c r="F1071" s="189" t="s">
        <v>575</v>
      </c>
      <c r="G1071" s="1018"/>
      <c r="H1071" s="190">
        <v>695500</v>
      </c>
      <c r="I1071" s="190">
        <v>0</v>
      </c>
      <c r="J1071" s="190"/>
      <c r="K1071" s="190">
        <f t="shared" si="21"/>
        <v>695500</v>
      </c>
      <c r="L1071" s="620"/>
    </row>
    <row r="1072" spans="1:12" s="191" customFormat="1">
      <c r="A1072" s="189">
        <v>1061</v>
      </c>
      <c r="B1072" s="189" t="s">
        <v>1335</v>
      </c>
      <c r="C1072" s="189" t="s">
        <v>575</v>
      </c>
      <c r="D1072" s="189">
        <v>2211002</v>
      </c>
      <c r="E1072" s="189"/>
      <c r="F1072" s="189" t="s">
        <v>575</v>
      </c>
      <c r="G1072" s="189" t="s">
        <v>1246</v>
      </c>
      <c r="H1072" s="190">
        <v>3246000</v>
      </c>
      <c r="I1072" s="190"/>
      <c r="J1072" s="190"/>
      <c r="K1072" s="190">
        <f t="shared" si="21"/>
        <v>3246000</v>
      </c>
      <c r="L1072" s="620"/>
    </row>
    <row r="1073" spans="1:12" s="191" customFormat="1">
      <c r="A1073" s="189">
        <v>1062</v>
      </c>
      <c r="B1073" s="189" t="s">
        <v>1187</v>
      </c>
      <c r="C1073" s="189" t="s">
        <v>575</v>
      </c>
      <c r="D1073" s="189"/>
      <c r="E1073" s="189"/>
      <c r="F1073" s="189" t="s">
        <v>575</v>
      </c>
      <c r="G1073" s="189" t="s">
        <v>1336</v>
      </c>
      <c r="H1073" s="190">
        <v>493750</v>
      </c>
      <c r="I1073" s="190"/>
      <c r="J1073" s="190"/>
      <c r="K1073" s="190">
        <f t="shared" si="21"/>
        <v>493750</v>
      </c>
      <c r="L1073" s="620"/>
    </row>
    <row r="1074" spans="1:12" s="191" customFormat="1">
      <c r="A1074" s="189">
        <v>1063</v>
      </c>
      <c r="B1074" s="189" t="s">
        <v>1190</v>
      </c>
      <c r="C1074" s="189" t="s">
        <v>575</v>
      </c>
      <c r="D1074" s="189">
        <v>2211015</v>
      </c>
      <c r="E1074" s="189"/>
      <c r="F1074" s="189" t="s">
        <v>575</v>
      </c>
      <c r="G1074" s="189" t="s">
        <v>1154</v>
      </c>
      <c r="H1074" s="190">
        <v>85100</v>
      </c>
      <c r="I1074" s="190">
        <v>0</v>
      </c>
      <c r="J1074" s="190"/>
      <c r="K1074" s="190">
        <f t="shared" si="21"/>
        <v>85100</v>
      </c>
      <c r="L1074" s="620"/>
    </row>
    <row r="1075" spans="1:12" s="191" customFormat="1">
      <c r="A1075" s="189">
        <v>1064</v>
      </c>
      <c r="B1075" s="189" t="s">
        <v>1190</v>
      </c>
      <c r="C1075" s="189" t="s">
        <v>575</v>
      </c>
      <c r="D1075" s="189"/>
      <c r="E1075" s="189" t="s">
        <v>1337</v>
      </c>
      <c r="F1075" s="189" t="s">
        <v>575</v>
      </c>
      <c r="G1075" s="189" t="s">
        <v>1338</v>
      </c>
      <c r="H1075" s="190">
        <v>2162300</v>
      </c>
      <c r="I1075" s="190"/>
      <c r="J1075" s="190"/>
      <c r="K1075" s="190">
        <f t="shared" si="21"/>
        <v>2162300</v>
      </c>
      <c r="L1075" s="620"/>
    </row>
    <row r="1076" spans="1:12" s="191" customFormat="1">
      <c r="A1076" s="189">
        <v>1065</v>
      </c>
      <c r="B1076" s="189" t="s">
        <v>1194</v>
      </c>
      <c r="C1076" s="189" t="s">
        <v>575</v>
      </c>
      <c r="D1076" s="189">
        <v>2211002</v>
      </c>
      <c r="E1076" s="189"/>
      <c r="F1076" s="189" t="s">
        <v>575</v>
      </c>
      <c r="G1076" s="189" t="s">
        <v>1078</v>
      </c>
      <c r="H1076" s="190">
        <v>2600000</v>
      </c>
      <c r="I1076" s="190"/>
      <c r="J1076" s="190"/>
      <c r="K1076" s="190">
        <f t="shared" si="21"/>
        <v>2600000</v>
      </c>
      <c r="L1076" s="620"/>
    </row>
    <row r="1077" spans="1:12" s="191" customFormat="1">
      <c r="A1077" s="189">
        <v>1066</v>
      </c>
      <c r="B1077" s="189" t="s">
        <v>1195</v>
      </c>
      <c r="C1077" s="189" t="s">
        <v>575</v>
      </c>
      <c r="D1077" s="189">
        <v>2211015</v>
      </c>
      <c r="E1077" s="189">
        <v>53902</v>
      </c>
      <c r="F1077" s="189" t="s">
        <v>575</v>
      </c>
      <c r="G1077" s="189" t="s">
        <v>1048</v>
      </c>
      <c r="H1077" s="190">
        <v>2271750</v>
      </c>
      <c r="I1077" s="190"/>
      <c r="J1077" s="190"/>
      <c r="K1077" s="190">
        <f t="shared" si="21"/>
        <v>2271750</v>
      </c>
      <c r="L1077" s="620"/>
    </row>
    <row r="1078" spans="1:12" s="191" customFormat="1">
      <c r="A1078" s="189">
        <v>1067</v>
      </c>
      <c r="B1078" s="189" t="s">
        <v>1195</v>
      </c>
      <c r="C1078" s="189" t="s">
        <v>575</v>
      </c>
      <c r="D1078" s="189">
        <v>2211001</v>
      </c>
      <c r="E1078" s="189"/>
      <c r="F1078" s="189" t="s">
        <v>575</v>
      </c>
      <c r="G1078" s="189" t="s">
        <v>1223</v>
      </c>
      <c r="H1078" s="190">
        <v>374940</v>
      </c>
      <c r="I1078" s="190"/>
      <c r="J1078" s="190"/>
      <c r="K1078" s="190">
        <f t="shared" si="21"/>
        <v>374940</v>
      </c>
      <c r="L1078" s="620"/>
    </row>
    <row r="1079" spans="1:12" s="191" customFormat="1">
      <c r="A1079" s="189">
        <v>1068</v>
      </c>
      <c r="B1079" s="189" t="s">
        <v>1339</v>
      </c>
      <c r="C1079" s="189" t="s">
        <v>575</v>
      </c>
      <c r="D1079" s="189"/>
      <c r="E1079" s="189"/>
      <c r="F1079" s="189" t="s">
        <v>575</v>
      </c>
      <c r="G1079" s="189" t="s">
        <v>1340</v>
      </c>
      <c r="H1079" s="190">
        <v>247200</v>
      </c>
      <c r="I1079" s="190"/>
      <c r="J1079" s="190"/>
      <c r="K1079" s="190">
        <f t="shared" si="21"/>
        <v>247200</v>
      </c>
      <c r="L1079" s="620"/>
    </row>
    <row r="1080" spans="1:12" s="191" customFormat="1">
      <c r="A1080" s="189">
        <v>1069</v>
      </c>
      <c r="B1080" s="189" t="s">
        <v>1339</v>
      </c>
      <c r="C1080" s="189" t="s">
        <v>575</v>
      </c>
      <c r="D1080" s="189"/>
      <c r="E1080" s="189"/>
      <c r="F1080" s="189" t="s">
        <v>575</v>
      </c>
      <c r="G1080" s="189" t="s">
        <v>1341</v>
      </c>
      <c r="H1080" s="190">
        <v>300000</v>
      </c>
      <c r="I1080" s="190"/>
      <c r="J1080" s="190"/>
      <c r="K1080" s="190">
        <f t="shared" si="21"/>
        <v>300000</v>
      </c>
      <c r="L1080" s="620"/>
    </row>
    <row r="1081" spans="1:12" s="191" customFormat="1">
      <c r="A1081" s="189">
        <v>1070</v>
      </c>
      <c r="B1081" s="189" t="s">
        <v>1339</v>
      </c>
      <c r="C1081" s="189" t="s">
        <v>575</v>
      </c>
      <c r="D1081" s="189"/>
      <c r="E1081" s="189"/>
      <c r="F1081" s="189" t="s">
        <v>575</v>
      </c>
      <c r="G1081" s="189" t="s">
        <v>1342</v>
      </c>
      <c r="H1081" s="190">
        <v>300000</v>
      </c>
      <c r="I1081" s="190"/>
      <c r="J1081" s="190"/>
      <c r="K1081" s="190">
        <f t="shared" si="21"/>
        <v>300000</v>
      </c>
      <c r="L1081" s="620"/>
    </row>
    <row r="1082" spans="1:12" s="191" customFormat="1">
      <c r="A1082" s="189">
        <v>1071</v>
      </c>
      <c r="B1082" s="189" t="s">
        <v>1198</v>
      </c>
      <c r="C1082" s="189" t="s">
        <v>575</v>
      </c>
      <c r="D1082" s="189"/>
      <c r="E1082" s="189"/>
      <c r="F1082" s="189" t="s">
        <v>575</v>
      </c>
      <c r="G1082" s="1018"/>
      <c r="H1082" s="190">
        <v>700000</v>
      </c>
      <c r="I1082" s="190"/>
      <c r="J1082" s="190"/>
      <c r="K1082" s="190">
        <f t="shared" si="21"/>
        <v>700000</v>
      </c>
      <c r="L1082" s="620"/>
    </row>
    <row r="1083" spans="1:12" s="191" customFormat="1">
      <c r="A1083" s="189">
        <v>1072</v>
      </c>
      <c r="B1083" s="189" t="s">
        <v>1343</v>
      </c>
      <c r="C1083" s="189" t="s">
        <v>575</v>
      </c>
      <c r="D1083" s="189"/>
      <c r="E1083" s="189"/>
      <c r="F1083" s="189" t="s">
        <v>575</v>
      </c>
      <c r="G1083" s="189" t="s">
        <v>1259</v>
      </c>
      <c r="H1083" s="190">
        <v>31500</v>
      </c>
      <c r="I1083" s="190"/>
      <c r="J1083" s="190"/>
      <c r="K1083" s="190">
        <f t="shared" si="21"/>
        <v>31500</v>
      </c>
      <c r="L1083" s="620"/>
    </row>
    <row r="1084" spans="1:12" s="191" customFormat="1">
      <c r="A1084" s="189">
        <v>1073</v>
      </c>
      <c r="B1084" s="189" t="s">
        <v>1200</v>
      </c>
      <c r="C1084" s="189" t="s">
        <v>575</v>
      </c>
      <c r="D1084" s="189">
        <v>2211002</v>
      </c>
      <c r="E1084" s="189">
        <v>201</v>
      </c>
      <c r="F1084" s="189" t="s">
        <v>575</v>
      </c>
      <c r="G1084" s="189" t="s">
        <v>1246</v>
      </c>
      <c r="H1084" s="190">
        <v>2180000</v>
      </c>
      <c r="I1084" s="190"/>
      <c r="J1084" s="190"/>
      <c r="K1084" s="190">
        <f t="shared" si="21"/>
        <v>2180000</v>
      </c>
      <c r="L1084" s="620"/>
    </row>
    <row r="1085" spans="1:12" s="191" customFormat="1">
      <c r="A1085" s="189">
        <v>1074</v>
      </c>
      <c r="B1085" s="189" t="s">
        <v>1200</v>
      </c>
      <c r="C1085" s="189" t="s">
        <v>575</v>
      </c>
      <c r="D1085" s="189">
        <v>2211002</v>
      </c>
      <c r="E1085" s="189"/>
      <c r="F1085" s="189" t="s">
        <v>575</v>
      </c>
      <c r="G1085" s="189" t="s">
        <v>1246</v>
      </c>
      <c r="H1085" s="190">
        <v>3160500</v>
      </c>
      <c r="I1085" s="190"/>
      <c r="J1085" s="190"/>
      <c r="K1085" s="190">
        <f t="shared" si="21"/>
        <v>3160500</v>
      </c>
      <c r="L1085" s="620"/>
    </row>
    <row r="1086" spans="1:12" s="191" customFormat="1">
      <c r="A1086" s="189">
        <v>1075</v>
      </c>
      <c r="B1086" s="189" t="s">
        <v>1200</v>
      </c>
      <c r="C1086" s="189" t="s">
        <v>575</v>
      </c>
      <c r="D1086" s="189">
        <v>2211002</v>
      </c>
      <c r="E1086" s="189"/>
      <c r="F1086" s="189" t="s">
        <v>575</v>
      </c>
      <c r="G1086" s="189" t="s">
        <v>1078</v>
      </c>
      <c r="H1086" s="190">
        <v>1980400</v>
      </c>
      <c r="I1086" s="190"/>
      <c r="J1086" s="190"/>
      <c r="K1086" s="190">
        <f t="shared" ref="K1086:K1149" si="22">H1086-I1086+J1086</f>
        <v>1980400</v>
      </c>
      <c r="L1086" s="620"/>
    </row>
    <row r="1087" spans="1:12" s="191" customFormat="1">
      <c r="A1087" s="189">
        <v>1076</v>
      </c>
      <c r="B1087" s="189" t="s">
        <v>1200</v>
      </c>
      <c r="C1087" s="189" t="s">
        <v>575</v>
      </c>
      <c r="D1087" s="189">
        <v>2211002</v>
      </c>
      <c r="E1087" s="189"/>
      <c r="F1087" s="189" t="s">
        <v>575</v>
      </c>
      <c r="G1087" s="189" t="s">
        <v>1344</v>
      </c>
      <c r="H1087" s="190">
        <v>2120600</v>
      </c>
      <c r="I1087" s="190"/>
      <c r="J1087" s="190"/>
      <c r="K1087" s="190">
        <f t="shared" si="22"/>
        <v>2120600</v>
      </c>
      <c r="L1087" s="620"/>
    </row>
    <row r="1088" spans="1:12" s="191" customFormat="1">
      <c r="A1088" s="189">
        <v>1077</v>
      </c>
      <c r="B1088" s="189" t="s">
        <v>1200</v>
      </c>
      <c r="C1088" s="189" t="s">
        <v>575</v>
      </c>
      <c r="D1088" s="189">
        <v>2211002</v>
      </c>
      <c r="E1088" s="189">
        <v>69780</v>
      </c>
      <c r="F1088" s="189" t="s">
        <v>575</v>
      </c>
      <c r="G1088" s="189" t="s">
        <v>1243</v>
      </c>
      <c r="H1088" s="190">
        <v>364997</v>
      </c>
      <c r="I1088" s="190"/>
      <c r="J1088" s="190"/>
      <c r="K1088" s="190">
        <f t="shared" si="22"/>
        <v>364997</v>
      </c>
      <c r="L1088" s="620"/>
    </row>
    <row r="1089" spans="1:12" s="191" customFormat="1">
      <c r="A1089" s="189">
        <v>1078</v>
      </c>
      <c r="B1089" s="189" t="s">
        <v>1345</v>
      </c>
      <c r="C1089" s="189" t="s">
        <v>609</v>
      </c>
      <c r="D1089" s="189">
        <v>2211002</v>
      </c>
      <c r="E1089" s="189"/>
      <c r="F1089" s="189" t="s">
        <v>609</v>
      </c>
      <c r="G1089" s="189" t="s">
        <v>1346</v>
      </c>
      <c r="H1089" s="190">
        <v>3905400</v>
      </c>
      <c r="I1089" s="190">
        <v>3905400</v>
      </c>
      <c r="J1089" s="190"/>
      <c r="K1089" s="190">
        <f t="shared" si="22"/>
        <v>0</v>
      </c>
      <c r="L1089" s="620"/>
    </row>
    <row r="1090" spans="1:12" s="191" customFormat="1">
      <c r="A1090" s="189">
        <v>1079</v>
      </c>
      <c r="B1090" s="189" t="s">
        <v>1345</v>
      </c>
      <c r="C1090" s="189" t="s">
        <v>609</v>
      </c>
      <c r="D1090" s="189">
        <v>2211002</v>
      </c>
      <c r="E1090" s="189">
        <v>63836</v>
      </c>
      <c r="F1090" s="189" t="s">
        <v>609</v>
      </c>
      <c r="G1090" s="189" t="s">
        <v>1346</v>
      </c>
      <c r="H1090" s="190">
        <v>3655400</v>
      </c>
      <c r="I1090" s="190"/>
      <c r="J1090" s="190"/>
      <c r="K1090" s="190">
        <f t="shared" si="22"/>
        <v>3655400</v>
      </c>
      <c r="L1090" s="620"/>
    </row>
    <row r="1091" spans="1:12" s="191" customFormat="1">
      <c r="A1091" s="189">
        <v>1080</v>
      </c>
      <c r="B1091" s="189" t="s">
        <v>1345</v>
      </c>
      <c r="C1091" s="189" t="s">
        <v>609</v>
      </c>
      <c r="D1091" s="189">
        <v>2211002</v>
      </c>
      <c r="E1091" s="189">
        <v>63813</v>
      </c>
      <c r="F1091" s="189" t="s">
        <v>609</v>
      </c>
      <c r="G1091" s="189" t="s">
        <v>1346</v>
      </c>
      <c r="H1091" s="190">
        <v>4028600</v>
      </c>
      <c r="I1091" s="190"/>
      <c r="J1091" s="190"/>
      <c r="K1091" s="190">
        <f t="shared" si="22"/>
        <v>4028600</v>
      </c>
      <c r="L1091" s="620"/>
    </row>
    <row r="1092" spans="1:12" s="191" customFormat="1">
      <c r="A1092" s="189">
        <v>1081</v>
      </c>
      <c r="B1092" s="189" t="s">
        <v>1203</v>
      </c>
      <c r="C1092" s="189" t="s">
        <v>609</v>
      </c>
      <c r="D1092" s="189"/>
      <c r="E1092" s="189"/>
      <c r="F1092" s="189" t="s">
        <v>609</v>
      </c>
      <c r="G1092" s="189" t="s">
        <v>1347</v>
      </c>
      <c r="H1092" s="190">
        <v>101524.55</v>
      </c>
      <c r="I1092" s="190"/>
      <c r="J1092" s="190"/>
      <c r="K1092" s="190">
        <f t="shared" si="22"/>
        <v>101524.55</v>
      </c>
      <c r="L1092" s="620"/>
    </row>
    <row r="1093" spans="1:12" s="191" customFormat="1">
      <c r="A1093" s="189">
        <v>1082</v>
      </c>
      <c r="B1093" s="189" t="s">
        <v>1203</v>
      </c>
      <c r="C1093" s="189" t="s">
        <v>609</v>
      </c>
      <c r="D1093" s="189"/>
      <c r="E1093" s="189"/>
      <c r="F1093" s="189" t="s">
        <v>609</v>
      </c>
      <c r="G1093" s="189" t="s">
        <v>1348</v>
      </c>
      <c r="H1093" s="190">
        <v>176111.55</v>
      </c>
      <c r="I1093" s="190"/>
      <c r="J1093" s="190"/>
      <c r="K1093" s="190">
        <f t="shared" si="22"/>
        <v>176111.55</v>
      </c>
      <c r="L1093" s="620"/>
    </row>
    <row r="1094" spans="1:12" s="191" customFormat="1">
      <c r="A1094" s="189">
        <v>1083</v>
      </c>
      <c r="B1094" s="189" t="s">
        <v>1203</v>
      </c>
      <c r="C1094" s="189" t="s">
        <v>609</v>
      </c>
      <c r="D1094" s="189"/>
      <c r="E1094" s="189"/>
      <c r="F1094" s="189" t="s">
        <v>609</v>
      </c>
      <c r="G1094" s="189" t="s">
        <v>1349</v>
      </c>
      <c r="H1094" s="190">
        <v>100024.55</v>
      </c>
      <c r="I1094" s="190"/>
      <c r="J1094" s="190"/>
      <c r="K1094" s="190">
        <f t="shared" si="22"/>
        <v>100024.55</v>
      </c>
      <c r="L1094" s="620"/>
    </row>
    <row r="1095" spans="1:12" s="191" customFormat="1">
      <c r="A1095" s="189">
        <v>1084</v>
      </c>
      <c r="B1095" s="189" t="s">
        <v>1203</v>
      </c>
      <c r="C1095" s="189" t="s">
        <v>609</v>
      </c>
      <c r="D1095" s="189"/>
      <c r="E1095" s="189"/>
      <c r="F1095" s="189" t="s">
        <v>609</v>
      </c>
      <c r="G1095" s="189" t="s">
        <v>1350</v>
      </c>
      <c r="H1095" s="190">
        <v>102221.9</v>
      </c>
      <c r="I1095" s="190"/>
      <c r="J1095" s="190"/>
      <c r="K1095" s="190">
        <f t="shared" si="22"/>
        <v>102221.9</v>
      </c>
      <c r="L1095" s="620"/>
    </row>
    <row r="1096" spans="1:12" s="191" customFormat="1">
      <c r="A1096" s="189">
        <v>1085</v>
      </c>
      <c r="B1096" s="189" t="s">
        <v>1203</v>
      </c>
      <c r="C1096" s="189" t="s">
        <v>609</v>
      </c>
      <c r="D1096" s="189"/>
      <c r="E1096" s="189"/>
      <c r="F1096" s="189" t="s">
        <v>609</v>
      </c>
      <c r="G1096" s="189" t="s">
        <v>1351</v>
      </c>
      <c r="H1096" s="190">
        <v>189493.55</v>
      </c>
      <c r="I1096" s="190"/>
      <c r="J1096" s="190"/>
      <c r="K1096" s="190">
        <f t="shared" si="22"/>
        <v>189493.55</v>
      </c>
      <c r="L1096" s="620"/>
    </row>
    <row r="1097" spans="1:12" s="191" customFormat="1">
      <c r="A1097" s="189">
        <v>1086</v>
      </c>
      <c r="B1097" s="189" t="s">
        <v>980</v>
      </c>
      <c r="C1097" s="189" t="s">
        <v>609</v>
      </c>
      <c r="D1097" s="189">
        <v>2211001</v>
      </c>
      <c r="E1097" s="189"/>
      <c r="F1097" s="189" t="s">
        <v>609</v>
      </c>
      <c r="G1097" s="189" t="s">
        <v>1352</v>
      </c>
      <c r="H1097" s="190">
        <v>2885500</v>
      </c>
      <c r="I1097" s="190"/>
      <c r="J1097" s="190"/>
      <c r="K1097" s="190">
        <f t="shared" si="22"/>
        <v>2885500</v>
      </c>
      <c r="L1097" s="620"/>
    </row>
    <row r="1098" spans="1:12" s="191" customFormat="1">
      <c r="A1098" s="189">
        <v>1087</v>
      </c>
      <c r="B1098" s="189" t="s">
        <v>1353</v>
      </c>
      <c r="C1098" s="189" t="s">
        <v>609</v>
      </c>
      <c r="D1098" s="189">
        <v>2211015</v>
      </c>
      <c r="E1098" s="189"/>
      <c r="F1098" s="189" t="s">
        <v>609</v>
      </c>
      <c r="G1098" s="189" t="s">
        <v>1354</v>
      </c>
      <c r="H1098" s="190">
        <v>224175</v>
      </c>
      <c r="I1098" s="190"/>
      <c r="J1098" s="190"/>
      <c r="K1098" s="190">
        <f t="shared" si="22"/>
        <v>224175</v>
      </c>
      <c r="L1098" s="620"/>
    </row>
    <row r="1099" spans="1:12" s="191" customFormat="1">
      <c r="A1099" s="189">
        <v>1088</v>
      </c>
      <c r="B1099" s="189" t="s">
        <v>1353</v>
      </c>
      <c r="C1099" s="189" t="s">
        <v>609</v>
      </c>
      <c r="D1099" s="189">
        <v>2211015</v>
      </c>
      <c r="E1099" s="189"/>
      <c r="F1099" s="189" t="s">
        <v>609</v>
      </c>
      <c r="G1099" s="189" t="s">
        <v>1321</v>
      </c>
      <c r="H1099" s="190">
        <v>508900</v>
      </c>
      <c r="I1099" s="190"/>
      <c r="J1099" s="190"/>
      <c r="K1099" s="190">
        <f t="shared" si="22"/>
        <v>508900</v>
      </c>
      <c r="L1099" s="620"/>
    </row>
    <row r="1100" spans="1:12" s="191" customFormat="1">
      <c r="A1100" s="189">
        <v>1089</v>
      </c>
      <c r="B1100" s="189" t="s">
        <v>1355</v>
      </c>
      <c r="C1100" s="189" t="s">
        <v>609</v>
      </c>
      <c r="D1100" s="189"/>
      <c r="E1100" s="189"/>
      <c r="F1100" s="189" t="s">
        <v>609</v>
      </c>
      <c r="G1100" s="189" t="s">
        <v>1356</v>
      </c>
      <c r="H1100" s="190">
        <v>99864</v>
      </c>
      <c r="I1100" s="190"/>
      <c r="J1100" s="190"/>
      <c r="K1100" s="190">
        <f t="shared" si="22"/>
        <v>99864</v>
      </c>
      <c r="L1100" s="620"/>
    </row>
    <row r="1101" spans="1:12" s="191" customFormat="1">
      <c r="A1101" s="189">
        <v>1090</v>
      </c>
      <c r="B1101" s="189" t="s">
        <v>1208</v>
      </c>
      <c r="C1101" s="189" t="s">
        <v>609</v>
      </c>
      <c r="D1101" s="189"/>
      <c r="E1101" s="189"/>
      <c r="F1101" s="189" t="s">
        <v>609</v>
      </c>
      <c r="G1101" s="189" t="s">
        <v>1357</v>
      </c>
      <c r="H1101" s="190">
        <v>149760</v>
      </c>
      <c r="I1101" s="190"/>
      <c r="J1101" s="190"/>
      <c r="K1101" s="190">
        <f t="shared" si="22"/>
        <v>149760</v>
      </c>
      <c r="L1101" s="620"/>
    </row>
    <row r="1102" spans="1:12" s="191" customFormat="1">
      <c r="A1102" s="189">
        <v>1091</v>
      </c>
      <c r="B1102" s="189" t="s">
        <v>1358</v>
      </c>
      <c r="C1102" s="189" t="s">
        <v>609</v>
      </c>
      <c r="D1102" s="189">
        <v>2211015</v>
      </c>
      <c r="E1102" s="189"/>
      <c r="F1102" s="189" t="s">
        <v>609</v>
      </c>
      <c r="G1102" s="189" t="s">
        <v>1321</v>
      </c>
      <c r="H1102" s="190">
        <v>113750</v>
      </c>
      <c r="I1102" s="190">
        <v>113750</v>
      </c>
      <c r="J1102" s="190"/>
      <c r="K1102" s="190">
        <f t="shared" si="22"/>
        <v>0</v>
      </c>
      <c r="L1102" s="620"/>
    </row>
    <row r="1103" spans="1:12" s="191" customFormat="1">
      <c r="A1103" s="189">
        <v>1092</v>
      </c>
      <c r="B1103" s="189" t="s">
        <v>1213</v>
      </c>
      <c r="C1103" s="189" t="s">
        <v>609</v>
      </c>
      <c r="D1103" s="189"/>
      <c r="E1103" s="189"/>
      <c r="F1103" s="189" t="s">
        <v>609</v>
      </c>
      <c r="G1103" s="189" t="s">
        <v>1214</v>
      </c>
      <c r="H1103" s="190">
        <v>464000</v>
      </c>
      <c r="I1103" s="190"/>
      <c r="J1103" s="190"/>
      <c r="K1103" s="190">
        <f t="shared" si="22"/>
        <v>464000</v>
      </c>
      <c r="L1103" s="620"/>
    </row>
    <row r="1104" spans="1:12" s="191" customFormat="1">
      <c r="A1104" s="189">
        <v>1093</v>
      </c>
      <c r="B1104" s="189" t="s">
        <v>1213</v>
      </c>
      <c r="C1104" s="189" t="s">
        <v>609</v>
      </c>
      <c r="D1104" s="189"/>
      <c r="E1104" s="189"/>
      <c r="F1104" s="189" t="s">
        <v>609</v>
      </c>
      <c r="G1104" s="189" t="s">
        <v>1359</v>
      </c>
      <c r="H1104" s="190">
        <v>533200</v>
      </c>
      <c r="I1104" s="190"/>
      <c r="J1104" s="190"/>
      <c r="K1104" s="190">
        <f t="shared" si="22"/>
        <v>533200</v>
      </c>
      <c r="L1104" s="620"/>
    </row>
    <row r="1105" spans="1:12" s="191" customFormat="1">
      <c r="A1105" s="189">
        <v>1094</v>
      </c>
      <c r="B1105" s="189" t="s">
        <v>1010</v>
      </c>
      <c r="C1105" s="189" t="s">
        <v>609</v>
      </c>
      <c r="D1105" s="189">
        <v>2211002</v>
      </c>
      <c r="E1105" s="189"/>
      <c r="F1105" s="189" t="s">
        <v>609</v>
      </c>
      <c r="G1105" s="189" t="s">
        <v>1246</v>
      </c>
      <c r="H1105" s="190">
        <v>3576000</v>
      </c>
      <c r="I1105" s="190"/>
      <c r="J1105" s="190"/>
      <c r="K1105" s="190">
        <f t="shared" si="22"/>
        <v>3576000</v>
      </c>
      <c r="L1105" s="620"/>
    </row>
    <row r="1106" spans="1:12" s="191" customFormat="1">
      <c r="A1106" s="189">
        <v>1095</v>
      </c>
      <c r="B1106" s="189" t="s">
        <v>1360</v>
      </c>
      <c r="C1106" s="189" t="s">
        <v>609</v>
      </c>
      <c r="D1106" s="189"/>
      <c r="E1106" s="189"/>
      <c r="F1106" s="189" t="s">
        <v>609</v>
      </c>
      <c r="G1106" s="189" t="s">
        <v>1361</v>
      </c>
      <c r="H1106" s="190">
        <v>305000</v>
      </c>
      <c r="I1106" s="190"/>
      <c r="J1106" s="190"/>
      <c r="K1106" s="190">
        <f t="shared" si="22"/>
        <v>305000</v>
      </c>
      <c r="L1106" s="620"/>
    </row>
    <row r="1107" spans="1:12" s="191" customFormat="1">
      <c r="A1107" s="189">
        <v>1096</v>
      </c>
      <c r="B1107" s="189" t="s">
        <v>1360</v>
      </c>
      <c r="C1107" s="189" t="s">
        <v>609</v>
      </c>
      <c r="D1107" s="189"/>
      <c r="E1107" s="189">
        <v>63900</v>
      </c>
      <c r="F1107" s="189" t="s">
        <v>609</v>
      </c>
      <c r="G1107" s="189" t="s">
        <v>1333</v>
      </c>
      <c r="H1107" s="190">
        <v>238050</v>
      </c>
      <c r="I1107" s="190"/>
      <c r="J1107" s="190"/>
      <c r="K1107" s="190">
        <f t="shared" si="22"/>
        <v>238050</v>
      </c>
      <c r="L1107" s="620"/>
    </row>
    <row r="1108" spans="1:12" s="191" customFormat="1">
      <c r="A1108" s="189">
        <v>1097</v>
      </c>
      <c r="B1108" s="189" t="s">
        <v>1362</v>
      </c>
      <c r="C1108" s="189" t="s">
        <v>609</v>
      </c>
      <c r="D1108" s="189"/>
      <c r="E1108" s="189">
        <v>63768</v>
      </c>
      <c r="F1108" s="189" t="s">
        <v>609</v>
      </c>
      <c r="G1108" s="189" t="s">
        <v>1363</v>
      </c>
      <c r="H1108" s="190">
        <v>480000</v>
      </c>
      <c r="I1108" s="190"/>
      <c r="J1108" s="190"/>
      <c r="K1108" s="190">
        <f t="shared" si="22"/>
        <v>480000</v>
      </c>
      <c r="L1108" s="620"/>
    </row>
    <row r="1109" spans="1:12" s="191" customFormat="1">
      <c r="A1109" s="189">
        <v>1098</v>
      </c>
      <c r="B1109" s="189" t="s">
        <v>1203</v>
      </c>
      <c r="C1109" s="189" t="s">
        <v>609</v>
      </c>
      <c r="D1109" s="189"/>
      <c r="E1109" s="189">
        <v>65001</v>
      </c>
      <c r="F1109" s="189" t="s">
        <v>609</v>
      </c>
      <c r="G1109" s="189" t="s">
        <v>1364</v>
      </c>
      <c r="H1109" s="190">
        <v>94028.9</v>
      </c>
      <c r="I1109" s="190"/>
      <c r="J1109" s="190"/>
      <c r="K1109" s="190">
        <f t="shared" si="22"/>
        <v>94028.9</v>
      </c>
      <c r="L1109" s="620"/>
    </row>
    <row r="1110" spans="1:12" s="191" customFormat="1">
      <c r="A1110" s="189">
        <v>1099</v>
      </c>
      <c r="B1110" s="189" t="s">
        <v>1203</v>
      </c>
      <c r="C1110" s="189" t="s">
        <v>609</v>
      </c>
      <c r="D1110" s="189"/>
      <c r="E1110" s="189" t="s">
        <v>1365</v>
      </c>
      <c r="F1110" s="189" t="s">
        <v>609</v>
      </c>
      <c r="G1110" s="189" t="s">
        <v>1364</v>
      </c>
      <c r="H1110" s="190">
        <v>169392</v>
      </c>
      <c r="I1110" s="190"/>
      <c r="J1110" s="190"/>
      <c r="K1110" s="190">
        <f t="shared" si="22"/>
        <v>169392</v>
      </c>
      <c r="L1110" s="620"/>
    </row>
    <row r="1111" spans="1:12" s="191" customFormat="1">
      <c r="A1111" s="189">
        <v>1100</v>
      </c>
      <c r="B1111" s="189" t="s">
        <v>1203</v>
      </c>
      <c r="C1111" s="189" t="s">
        <v>609</v>
      </c>
      <c r="D1111" s="189"/>
      <c r="E1111" s="189" t="s">
        <v>1366</v>
      </c>
      <c r="F1111" s="189" t="s">
        <v>609</v>
      </c>
      <c r="G1111" s="189" t="s">
        <v>1204</v>
      </c>
      <c r="H1111" s="190">
        <v>176129.38</v>
      </c>
      <c r="I1111" s="190"/>
      <c r="J1111" s="190"/>
      <c r="K1111" s="190">
        <f t="shared" si="22"/>
        <v>176129.38</v>
      </c>
      <c r="L1111" s="620"/>
    </row>
    <row r="1112" spans="1:12" s="191" customFormat="1">
      <c r="A1112" s="189">
        <v>1101</v>
      </c>
      <c r="B1112" s="189" t="s">
        <v>1367</v>
      </c>
      <c r="C1112" s="189" t="s">
        <v>609</v>
      </c>
      <c r="D1112" s="189"/>
      <c r="E1112" s="189"/>
      <c r="F1112" s="189" t="s">
        <v>609</v>
      </c>
      <c r="G1112" s="189" t="s">
        <v>1368</v>
      </c>
      <c r="H1112" s="190">
        <v>175027.5</v>
      </c>
      <c r="I1112" s="190"/>
      <c r="J1112" s="190"/>
      <c r="K1112" s="190">
        <f t="shared" si="22"/>
        <v>175027.5</v>
      </c>
      <c r="L1112" s="620"/>
    </row>
    <row r="1113" spans="1:12" s="191" customFormat="1">
      <c r="A1113" s="189">
        <v>1102</v>
      </c>
      <c r="B1113" s="189" t="s">
        <v>1029</v>
      </c>
      <c r="C1113" s="189" t="s">
        <v>609</v>
      </c>
      <c r="D1113" s="189">
        <v>2211015</v>
      </c>
      <c r="E1113" s="189" t="s">
        <v>1369</v>
      </c>
      <c r="F1113" s="189" t="s">
        <v>609</v>
      </c>
      <c r="G1113" s="189" t="s">
        <v>1370</v>
      </c>
      <c r="H1113" s="190">
        <v>26388</v>
      </c>
      <c r="I1113" s="190">
        <v>26388</v>
      </c>
      <c r="J1113" s="190"/>
      <c r="K1113" s="190">
        <f t="shared" si="22"/>
        <v>0</v>
      </c>
      <c r="L1113" s="620"/>
    </row>
    <row r="1114" spans="1:12" s="191" customFormat="1">
      <c r="A1114" s="189">
        <v>1103</v>
      </c>
      <c r="B1114" s="189" t="s">
        <v>1371</v>
      </c>
      <c r="C1114" s="189" t="s">
        <v>609</v>
      </c>
      <c r="D1114" s="189">
        <v>2211002</v>
      </c>
      <c r="E1114" s="189">
        <v>61151</v>
      </c>
      <c r="F1114" s="189" t="s">
        <v>609</v>
      </c>
      <c r="G1114" s="189" t="s">
        <v>1346</v>
      </c>
      <c r="H1114" s="190">
        <v>4020000</v>
      </c>
      <c r="I1114" s="190">
        <v>4020000</v>
      </c>
      <c r="J1114" s="190"/>
      <c r="K1114" s="190">
        <f t="shared" si="22"/>
        <v>0</v>
      </c>
      <c r="L1114" s="620"/>
    </row>
    <row r="1115" spans="1:12" s="191" customFormat="1">
      <c r="A1115" s="189">
        <v>1104</v>
      </c>
      <c r="B1115" s="189" t="s">
        <v>1371</v>
      </c>
      <c r="C1115" s="189" t="s">
        <v>609</v>
      </c>
      <c r="D1115" s="189">
        <v>2211002</v>
      </c>
      <c r="E1115" s="189"/>
      <c r="F1115" s="189" t="s">
        <v>609</v>
      </c>
      <c r="G1115" s="189" t="s">
        <v>1346</v>
      </c>
      <c r="H1115" s="190">
        <v>808400</v>
      </c>
      <c r="I1115" s="190">
        <v>808400</v>
      </c>
      <c r="J1115" s="190"/>
      <c r="K1115" s="190">
        <f t="shared" si="22"/>
        <v>0</v>
      </c>
      <c r="L1115" s="620"/>
    </row>
    <row r="1116" spans="1:12" s="191" customFormat="1">
      <c r="A1116" s="189">
        <v>1105</v>
      </c>
      <c r="B1116" s="189" t="s">
        <v>1372</v>
      </c>
      <c r="C1116" s="189" t="s">
        <v>609</v>
      </c>
      <c r="D1116" s="189">
        <v>2211002</v>
      </c>
      <c r="E1116" s="189">
        <v>63828</v>
      </c>
      <c r="F1116" s="189" t="s">
        <v>609</v>
      </c>
      <c r="G1116" s="189" t="s">
        <v>1346</v>
      </c>
      <c r="H1116" s="190">
        <v>676750</v>
      </c>
      <c r="I1116" s="190"/>
      <c r="J1116" s="190"/>
      <c r="K1116" s="190">
        <f t="shared" si="22"/>
        <v>676750</v>
      </c>
      <c r="L1116" s="620"/>
    </row>
    <row r="1117" spans="1:12" s="191" customFormat="1">
      <c r="A1117" s="189">
        <v>1106</v>
      </c>
      <c r="B1117" s="189" t="s">
        <v>1033</v>
      </c>
      <c r="C1117" s="189" t="s">
        <v>609</v>
      </c>
      <c r="D1117" s="189"/>
      <c r="E1117" s="189" t="s">
        <v>1373</v>
      </c>
      <c r="F1117" s="189" t="s">
        <v>609</v>
      </c>
      <c r="G1117" s="189" t="s">
        <v>1374</v>
      </c>
      <c r="H1117" s="190">
        <v>511000</v>
      </c>
      <c r="I1117" s="190"/>
      <c r="J1117" s="190"/>
      <c r="K1117" s="190">
        <f t="shared" si="22"/>
        <v>511000</v>
      </c>
      <c r="L1117" s="620"/>
    </row>
    <row r="1118" spans="1:12" s="191" customFormat="1">
      <c r="A1118" s="189">
        <v>1107</v>
      </c>
      <c r="B1118" s="189" t="s">
        <v>1033</v>
      </c>
      <c r="C1118" s="189" t="s">
        <v>609</v>
      </c>
      <c r="D1118" s="189"/>
      <c r="E1118" s="189"/>
      <c r="F1118" s="189" t="s">
        <v>609</v>
      </c>
      <c r="G1118" s="1018"/>
      <c r="H1118" s="190">
        <v>394000</v>
      </c>
      <c r="I1118" s="190">
        <v>0</v>
      </c>
      <c r="J1118" s="190"/>
      <c r="K1118" s="190">
        <f t="shared" si="22"/>
        <v>394000</v>
      </c>
      <c r="L1118" s="620"/>
    </row>
    <row r="1119" spans="1:12" s="191" customFormat="1">
      <c r="A1119" s="189">
        <v>1108</v>
      </c>
      <c r="B1119" s="189" t="s">
        <v>1375</v>
      </c>
      <c r="C1119" s="189" t="s">
        <v>609</v>
      </c>
      <c r="D1119" s="189"/>
      <c r="E1119" s="189"/>
      <c r="F1119" s="189" t="s">
        <v>609</v>
      </c>
      <c r="G1119" s="189" t="s">
        <v>1376</v>
      </c>
      <c r="H1119" s="190">
        <v>450000</v>
      </c>
      <c r="I1119" s="190"/>
      <c r="J1119" s="190"/>
      <c r="K1119" s="190">
        <f t="shared" si="22"/>
        <v>450000</v>
      </c>
      <c r="L1119" s="620"/>
    </row>
    <row r="1120" spans="1:12" s="191" customFormat="1">
      <c r="A1120" s="189">
        <v>1109</v>
      </c>
      <c r="B1120" s="189" t="s">
        <v>1377</v>
      </c>
      <c r="C1120" s="189" t="s">
        <v>609</v>
      </c>
      <c r="D1120" s="189"/>
      <c r="E1120" s="189"/>
      <c r="F1120" s="189" t="s">
        <v>609</v>
      </c>
      <c r="G1120" s="1018"/>
      <c r="H1120" s="190">
        <v>547000</v>
      </c>
      <c r="I1120" s="190">
        <v>0</v>
      </c>
      <c r="J1120" s="190"/>
      <c r="K1120" s="190">
        <f t="shared" si="22"/>
        <v>547000</v>
      </c>
      <c r="L1120" s="620"/>
    </row>
    <row r="1121" spans="1:12" s="191" customFormat="1">
      <c r="A1121" s="189">
        <v>1110</v>
      </c>
      <c r="B1121" s="189" t="s">
        <v>1378</v>
      </c>
      <c r="C1121" s="189" t="s">
        <v>609</v>
      </c>
      <c r="D1121" s="189"/>
      <c r="E1121" s="189">
        <v>63802</v>
      </c>
      <c r="F1121" s="189" t="s">
        <v>609</v>
      </c>
      <c r="G1121" s="189" t="s">
        <v>1379</v>
      </c>
      <c r="H1121" s="190">
        <v>406000</v>
      </c>
      <c r="I1121" s="190"/>
      <c r="J1121" s="190"/>
      <c r="K1121" s="190">
        <f t="shared" si="22"/>
        <v>406000</v>
      </c>
      <c r="L1121" s="620"/>
    </row>
    <row r="1122" spans="1:12" s="191" customFormat="1">
      <c r="A1122" s="189">
        <v>1111</v>
      </c>
      <c r="B1122" s="189" t="s">
        <v>1378</v>
      </c>
      <c r="C1122" s="189" t="s">
        <v>609</v>
      </c>
      <c r="D1122" s="189"/>
      <c r="E1122" s="189">
        <v>63834</v>
      </c>
      <c r="F1122" s="189" t="s">
        <v>609</v>
      </c>
      <c r="G1122" s="189" t="s">
        <v>1359</v>
      </c>
      <c r="H1122" s="190">
        <v>966600</v>
      </c>
      <c r="I1122" s="190"/>
      <c r="J1122" s="190"/>
      <c r="K1122" s="190">
        <f t="shared" si="22"/>
        <v>966600</v>
      </c>
      <c r="L1122" s="620"/>
    </row>
    <row r="1123" spans="1:12" s="191" customFormat="1">
      <c r="A1123" s="189">
        <v>1112</v>
      </c>
      <c r="B1123" s="189" t="s">
        <v>1378</v>
      </c>
      <c r="C1123" s="189" t="s">
        <v>609</v>
      </c>
      <c r="D1123" s="189"/>
      <c r="E1123" s="189">
        <v>63846</v>
      </c>
      <c r="F1123" s="189" t="s">
        <v>609</v>
      </c>
      <c r="G1123" s="189" t="s">
        <v>1359</v>
      </c>
      <c r="H1123" s="190">
        <v>801200</v>
      </c>
      <c r="I1123" s="190"/>
      <c r="J1123" s="190"/>
      <c r="K1123" s="190">
        <f t="shared" si="22"/>
        <v>801200</v>
      </c>
      <c r="L1123" s="620"/>
    </row>
    <row r="1124" spans="1:12" s="191" customFormat="1">
      <c r="A1124" s="189">
        <v>1113</v>
      </c>
      <c r="B1124" s="189" t="s">
        <v>1378</v>
      </c>
      <c r="C1124" s="189" t="s">
        <v>609</v>
      </c>
      <c r="D1124" s="189"/>
      <c r="E1124" s="189">
        <v>61343</v>
      </c>
      <c r="F1124" s="189" t="s">
        <v>609</v>
      </c>
      <c r="G1124" s="189" t="s">
        <v>1380</v>
      </c>
      <c r="H1124" s="190">
        <v>603200</v>
      </c>
      <c r="I1124" s="190"/>
      <c r="J1124" s="190"/>
      <c r="K1124" s="190">
        <f t="shared" si="22"/>
        <v>603200</v>
      </c>
      <c r="L1124" s="620"/>
    </row>
    <row r="1125" spans="1:12" s="191" customFormat="1">
      <c r="A1125" s="189">
        <v>1114</v>
      </c>
      <c r="B1125" s="189" t="s">
        <v>1381</v>
      </c>
      <c r="C1125" s="189" t="s">
        <v>609</v>
      </c>
      <c r="D1125" s="189"/>
      <c r="E1125" s="189"/>
      <c r="F1125" s="189" t="s">
        <v>609</v>
      </c>
      <c r="G1125" s="189" t="s">
        <v>1382</v>
      </c>
      <c r="H1125" s="190">
        <v>78480</v>
      </c>
      <c r="I1125" s="190"/>
      <c r="J1125" s="190"/>
      <c r="K1125" s="190">
        <f t="shared" si="22"/>
        <v>78480</v>
      </c>
      <c r="L1125" s="620"/>
    </row>
    <row r="1126" spans="1:12" s="191" customFormat="1">
      <c r="A1126" s="189">
        <v>1115</v>
      </c>
      <c r="B1126" s="189" t="s">
        <v>1383</v>
      </c>
      <c r="C1126" s="189" t="s">
        <v>609</v>
      </c>
      <c r="D1126" s="189">
        <v>2211002</v>
      </c>
      <c r="E1126" s="189"/>
      <c r="F1126" s="189" t="s">
        <v>609</v>
      </c>
      <c r="G1126" s="189" t="s">
        <v>1384</v>
      </c>
      <c r="H1126" s="190">
        <v>2289950</v>
      </c>
      <c r="I1126" s="190">
        <v>2289950</v>
      </c>
      <c r="J1126" s="190"/>
      <c r="K1126" s="190">
        <f t="shared" si="22"/>
        <v>0</v>
      </c>
      <c r="L1126" s="620"/>
    </row>
    <row r="1127" spans="1:12" s="191" customFormat="1">
      <c r="A1127" s="189">
        <v>1116</v>
      </c>
      <c r="B1127" s="189" t="s">
        <v>1057</v>
      </c>
      <c r="C1127" s="189" t="s">
        <v>609</v>
      </c>
      <c r="D1127" s="189"/>
      <c r="E1127" s="189"/>
      <c r="F1127" s="189" t="s">
        <v>609</v>
      </c>
      <c r="G1127" s="189" t="s">
        <v>1058</v>
      </c>
      <c r="H1127" s="190">
        <v>3085210</v>
      </c>
      <c r="I1127" s="190"/>
      <c r="J1127" s="190"/>
      <c r="K1127" s="190">
        <f t="shared" si="22"/>
        <v>3085210</v>
      </c>
      <c r="L1127" s="620"/>
    </row>
    <row r="1128" spans="1:12" s="191" customFormat="1">
      <c r="A1128" s="189">
        <v>1117</v>
      </c>
      <c r="B1128" s="189" t="s">
        <v>1057</v>
      </c>
      <c r="C1128" s="189" t="s">
        <v>609</v>
      </c>
      <c r="D1128" s="189"/>
      <c r="E1128" s="189"/>
      <c r="F1128" s="189" t="s">
        <v>609</v>
      </c>
      <c r="G1128" s="189" t="s">
        <v>1058</v>
      </c>
      <c r="H1128" s="190">
        <v>864780</v>
      </c>
      <c r="I1128" s="190"/>
      <c r="J1128" s="190"/>
      <c r="K1128" s="190">
        <f t="shared" si="22"/>
        <v>864780</v>
      </c>
      <c r="L1128" s="620"/>
    </row>
    <row r="1129" spans="1:12" s="191" customFormat="1">
      <c r="A1129" s="189">
        <v>1118</v>
      </c>
      <c r="B1129" s="189" t="s">
        <v>1057</v>
      </c>
      <c r="C1129" s="189" t="s">
        <v>609</v>
      </c>
      <c r="D1129" s="189"/>
      <c r="E1129" s="189" t="s">
        <v>1385</v>
      </c>
      <c r="F1129" s="189" t="s">
        <v>609</v>
      </c>
      <c r="G1129" s="189" t="s">
        <v>1386</v>
      </c>
      <c r="H1129" s="190">
        <v>2541443</v>
      </c>
      <c r="I1129" s="190"/>
      <c r="J1129" s="190"/>
      <c r="K1129" s="190">
        <f t="shared" si="22"/>
        <v>2541443</v>
      </c>
      <c r="L1129" s="620"/>
    </row>
    <row r="1130" spans="1:12" s="191" customFormat="1">
      <c r="A1130" s="189">
        <v>1119</v>
      </c>
      <c r="B1130" s="189" t="s">
        <v>1059</v>
      </c>
      <c r="C1130" s="189" t="s">
        <v>609</v>
      </c>
      <c r="D1130" s="189">
        <v>2211002</v>
      </c>
      <c r="E1130" s="189" t="s">
        <v>1387</v>
      </c>
      <c r="F1130" s="189" t="s">
        <v>609</v>
      </c>
      <c r="G1130" s="189" t="s">
        <v>1246</v>
      </c>
      <c r="H1130" s="190">
        <v>190000</v>
      </c>
      <c r="I1130" s="190"/>
      <c r="J1130" s="190"/>
      <c r="K1130" s="190">
        <f t="shared" si="22"/>
        <v>190000</v>
      </c>
      <c r="L1130" s="620"/>
    </row>
    <row r="1131" spans="1:12" s="191" customFormat="1">
      <c r="A1131" s="189">
        <v>1120</v>
      </c>
      <c r="B1131" s="189" t="s">
        <v>1061</v>
      </c>
      <c r="C1131" s="189" t="s">
        <v>609</v>
      </c>
      <c r="D1131" s="189">
        <v>2211002</v>
      </c>
      <c r="E1131" s="189" t="s">
        <v>1388</v>
      </c>
      <c r="F1131" s="189" t="s">
        <v>609</v>
      </c>
      <c r="G1131" s="189" t="s">
        <v>1352</v>
      </c>
      <c r="H1131" s="190">
        <v>1462500</v>
      </c>
      <c r="I1131" s="190"/>
      <c r="J1131" s="190"/>
      <c r="K1131" s="190">
        <f t="shared" si="22"/>
        <v>1462500</v>
      </c>
      <c r="L1131" s="620"/>
    </row>
    <row r="1132" spans="1:12" s="191" customFormat="1">
      <c r="A1132" s="189">
        <v>1121</v>
      </c>
      <c r="B1132" s="189" t="s">
        <v>943</v>
      </c>
      <c r="C1132" s="189" t="s">
        <v>609</v>
      </c>
      <c r="D1132" s="189"/>
      <c r="E1132" s="189"/>
      <c r="F1132" s="189" t="s">
        <v>609</v>
      </c>
      <c r="G1132" s="189" t="s">
        <v>1333</v>
      </c>
      <c r="H1132" s="190">
        <v>569400</v>
      </c>
      <c r="I1132" s="190">
        <v>569400</v>
      </c>
      <c r="J1132" s="190"/>
      <c r="K1132" s="190">
        <f t="shared" si="22"/>
        <v>0</v>
      </c>
      <c r="L1132" s="620"/>
    </row>
    <row r="1133" spans="1:12" s="191" customFormat="1">
      <c r="A1133" s="189">
        <v>1122</v>
      </c>
      <c r="B1133" s="189" t="s">
        <v>1066</v>
      </c>
      <c r="C1133" s="189" t="s">
        <v>609</v>
      </c>
      <c r="D1133" s="189"/>
      <c r="E1133" s="189">
        <v>49506</v>
      </c>
      <c r="F1133" s="189" t="s">
        <v>609</v>
      </c>
      <c r="G1133" s="189" t="s">
        <v>1389</v>
      </c>
      <c r="H1133" s="190">
        <v>250000</v>
      </c>
      <c r="I1133" s="190"/>
      <c r="J1133" s="190"/>
      <c r="K1133" s="190">
        <f t="shared" si="22"/>
        <v>250000</v>
      </c>
      <c r="L1133" s="620"/>
    </row>
    <row r="1134" spans="1:12" s="191" customFormat="1">
      <c r="A1134" s="189">
        <v>1123</v>
      </c>
      <c r="B1134" s="189" t="s">
        <v>1066</v>
      </c>
      <c r="C1134" s="189" t="s">
        <v>609</v>
      </c>
      <c r="D1134" s="189">
        <v>2211002</v>
      </c>
      <c r="E1134" s="189" t="s">
        <v>1390</v>
      </c>
      <c r="F1134" s="189" t="s">
        <v>609</v>
      </c>
      <c r="G1134" s="189" t="s">
        <v>1346</v>
      </c>
      <c r="H1134" s="190">
        <v>3986400</v>
      </c>
      <c r="I1134" s="190"/>
      <c r="J1134" s="190"/>
      <c r="K1134" s="190">
        <f t="shared" si="22"/>
        <v>3986400</v>
      </c>
      <c r="L1134" s="620"/>
    </row>
    <row r="1135" spans="1:12" s="191" customFormat="1">
      <c r="A1135" s="189">
        <v>1124</v>
      </c>
      <c r="B1135" s="189" t="s">
        <v>1391</v>
      </c>
      <c r="C1135" s="189" t="s">
        <v>609</v>
      </c>
      <c r="D1135" s="189"/>
      <c r="E1135" s="189">
        <v>58085</v>
      </c>
      <c r="F1135" s="189" t="s">
        <v>609</v>
      </c>
      <c r="G1135" s="189" t="s">
        <v>1392</v>
      </c>
      <c r="H1135" s="190">
        <v>115000</v>
      </c>
      <c r="I1135" s="190"/>
      <c r="J1135" s="190"/>
      <c r="K1135" s="190">
        <f t="shared" si="22"/>
        <v>115000</v>
      </c>
      <c r="L1135" s="620"/>
    </row>
    <row r="1136" spans="1:12" s="191" customFormat="1">
      <c r="A1136" s="189">
        <v>1125</v>
      </c>
      <c r="B1136" s="189" t="s">
        <v>1391</v>
      </c>
      <c r="C1136" s="189" t="s">
        <v>609</v>
      </c>
      <c r="D1136" s="189"/>
      <c r="E1136" s="189">
        <v>63458</v>
      </c>
      <c r="F1136" s="189" t="s">
        <v>609</v>
      </c>
      <c r="G1136" s="189" t="s">
        <v>1392</v>
      </c>
      <c r="H1136" s="190">
        <v>34000</v>
      </c>
      <c r="I1136" s="190"/>
      <c r="J1136" s="190"/>
      <c r="K1136" s="190">
        <f t="shared" si="22"/>
        <v>34000</v>
      </c>
      <c r="L1136" s="620"/>
    </row>
    <row r="1137" spans="1:12" s="191" customFormat="1">
      <c r="A1137" s="189">
        <v>1126</v>
      </c>
      <c r="B1137" s="189" t="s">
        <v>1393</v>
      </c>
      <c r="C1137" s="189" t="s">
        <v>609</v>
      </c>
      <c r="D1137" s="189"/>
      <c r="E1137" s="189">
        <v>58091</v>
      </c>
      <c r="F1137" s="189" t="s">
        <v>609</v>
      </c>
      <c r="G1137" s="1018"/>
      <c r="H1137" s="190">
        <v>125000</v>
      </c>
      <c r="I1137" s="190">
        <v>125000</v>
      </c>
      <c r="J1137" s="190"/>
      <c r="K1137" s="190">
        <f t="shared" si="22"/>
        <v>0</v>
      </c>
      <c r="L1137" s="620"/>
    </row>
    <row r="1138" spans="1:12" s="191" customFormat="1">
      <c r="A1138" s="189">
        <v>1127</v>
      </c>
      <c r="B1138" s="189" t="s">
        <v>1394</v>
      </c>
      <c r="C1138" s="189" t="s">
        <v>609</v>
      </c>
      <c r="D1138" s="189">
        <v>2211002</v>
      </c>
      <c r="E1138" s="189">
        <v>63376</v>
      </c>
      <c r="F1138" s="189" t="s">
        <v>609</v>
      </c>
      <c r="G1138" s="189" t="s">
        <v>1346</v>
      </c>
      <c r="H1138" s="190">
        <v>2029935</v>
      </c>
      <c r="I1138" s="190"/>
      <c r="J1138" s="190"/>
      <c r="K1138" s="190">
        <f t="shared" si="22"/>
        <v>2029935</v>
      </c>
      <c r="L1138" s="620"/>
    </row>
    <row r="1139" spans="1:12" s="191" customFormat="1">
      <c r="A1139" s="189">
        <v>1128</v>
      </c>
      <c r="B1139" s="189" t="s">
        <v>1394</v>
      </c>
      <c r="C1139" s="189" t="s">
        <v>609</v>
      </c>
      <c r="D1139" s="189">
        <v>2211002</v>
      </c>
      <c r="E1139" s="189"/>
      <c r="F1139" s="189" t="s">
        <v>609</v>
      </c>
      <c r="G1139" s="189" t="s">
        <v>1346</v>
      </c>
      <c r="H1139" s="190">
        <v>2850000</v>
      </c>
      <c r="I1139" s="190"/>
      <c r="J1139" s="190"/>
      <c r="K1139" s="190">
        <f t="shared" si="22"/>
        <v>2850000</v>
      </c>
      <c r="L1139" s="620"/>
    </row>
    <row r="1140" spans="1:12" s="191" customFormat="1">
      <c r="A1140" s="189">
        <v>1129</v>
      </c>
      <c r="B1140" s="189" t="s">
        <v>1074</v>
      </c>
      <c r="C1140" s="189" t="s">
        <v>609</v>
      </c>
      <c r="D1140" s="189">
        <v>2211001</v>
      </c>
      <c r="E1140" s="189">
        <v>63822</v>
      </c>
      <c r="F1140" s="189" t="s">
        <v>609</v>
      </c>
      <c r="G1140" s="189" t="s">
        <v>1395</v>
      </c>
      <c r="H1140" s="190">
        <v>1976868</v>
      </c>
      <c r="I1140" s="190">
        <v>1976868</v>
      </c>
      <c r="J1140" s="190"/>
      <c r="K1140" s="190">
        <f t="shared" si="22"/>
        <v>0</v>
      </c>
      <c r="L1140" s="620"/>
    </row>
    <row r="1141" spans="1:12" s="191" customFormat="1">
      <c r="A1141" s="189">
        <v>1130</v>
      </c>
      <c r="B1141" s="189" t="s">
        <v>1074</v>
      </c>
      <c r="C1141" s="189" t="s">
        <v>609</v>
      </c>
      <c r="D1141" s="189"/>
      <c r="E1141" s="189"/>
      <c r="F1141" s="189" t="s">
        <v>609</v>
      </c>
      <c r="G1141" s="189" t="s">
        <v>1396</v>
      </c>
      <c r="H1141" s="190">
        <v>1453824</v>
      </c>
      <c r="I1141" s="190">
        <v>1453824</v>
      </c>
      <c r="J1141" s="190"/>
      <c r="K1141" s="190">
        <f t="shared" si="22"/>
        <v>0</v>
      </c>
      <c r="L1141" s="620"/>
    </row>
    <row r="1142" spans="1:12" s="191" customFormat="1">
      <c r="A1142" s="189">
        <v>1131</v>
      </c>
      <c r="B1142" s="189" t="s">
        <v>1074</v>
      </c>
      <c r="C1142" s="189" t="s">
        <v>609</v>
      </c>
      <c r="D1142" s="189"/>
      <c r="E1142" s="189">
        <v>63850</v>
      </c>
      <c r="F1142" s="189" t="s">
        <v>609</v>
      </c>
      <c r="G1142" s="189" t="s">
        <v>1397</v>
      </c>
      <c r="H1142" s="190">
        <v>1789266</v>
      </c>
      <c r="I1142" s="190"/>
      <c r="J1142" s="190"/>
      <c r="K1142" s="190">
        <f t="shared" si="22"/>
        <v>1789266</v>
      </c>
      <c r="L1142" s="620"/>
    </row>
    <row r="1143" spans="1:12" s="191" customFormat="1">
      <c r="A1143" s="189">
        <v>1132</v>
      </c>
      <c r="B1143" s="189" t="s">
        <v>1074</v>
      </c>
      <c r="C1143" s="189" t="s">
        <v>609</v>
      </c>
      <c r="D1143" s="189"/>
      <c r="E1143" s="189">
        <v>65003</v>
      </c>
      <c r="F1143" s="189" t="s">
        <v>609</v>
      </c>
      <c r="G1143" s="189" t="s">
        <v>1398</v>
      </c>
      <c r="H1143" s="190">
        <v>489600</v>
      </c>
      <c r="I1143" s="190"/>
      <c r="J1143" s="190"/>
      <c r="K1143" s="190">
        <f t="shared" si="22"/>
        <v>489600</v>
      </c>
      <c r="L1143" s="620"/>
    </row>
    <row r="1144" spans="1:12" s="191" customFormat="1">
      <c r="A1144" s="189">
        <v>1133</v>
      </c>
      <c r="B1144" s="189" t="s">
        <v>1074</v>
      </c>
      <c r="C1144" s="189" t="s">
        <v>609</v>
      </c>
      <c r="D1144" s="189">
        <v>2211001</v>
      </c>
      <c r="E1144" s="189">
        <v>49436</v>
      </c>
      <c r="F1144" s="189" t="s">
        <v>609</v>
      </c>
      <c r="G1144" s="189" t="s">
        <v>1048</v>
      </c>
      <c r="H1144" s="190">
        <v>1500000</v>
      </c>
      <c r="I1144" s="190"/>
      <c r="J1144" s="190"/>
      <c r="K1144" s="190">
        <f t="shared" si="22"/>
        <v>1500000</v>
      </c>
      <c r="L1144" s="620"/>
    </row>
    <row r="1145" spans="1:12" s="191" customFormat="1">
      <c r="A1145" s="189">
        <v>1134</v>
      </c>
      <c r="B1145" s="189" t="s">
        <v>1074</v>
      </c>
      <c r="C1145" s="189" t="s">
        <v>609</v>
      </c>
      <c r="D1145" s="189">
        <v>2211001</v>
      </c>
      <c r="E1145" s="189">
        <v>638833</v>
      </c>
      <c r="F1145" s="189" t="s">
        <v>609</v>
      </c>
      <c r="G1145" s="189" t="s">
        <v>1048</v>
      </c>
      <c r="H1145" s="190">
        <v>2666150</v>
      </c>
      <c r="I1145" s="190"/>
      <c r="J1145" s="190"/>
      <c r="K1145" s="190">
        <f t="shared" si="22"/>
        <v>2666150</v>
      </c>
      <c r="L1145" s="620"/>
    </row>
    <row r="1146" spans="1:12" s="191" customFormat="1">
      <c r="A1146" s="189">
        <v>1135</v>
      </c>
      <c r="B1146" s="189" t="s">
        <v>1074</v>
      </c>
      <c r="C1146" s="189" t="s">
        <v>609</v>
      </c>
      <c r="D1146" s="189">
        <v>2211001</v>
      </c>
      <c r="E1146" s="189">
        <v>63847</v>
      </c>
      <c r="F1146" s="189" t="s">
        <v>609</v>
      </c>
      <c r="G1146" s="189" t="s">
        <v>1399</v>
      </c>
      <c r="H1146" s="190">
        <v>4363125</v>
      </c>
      <c r="I1146" s="190">
        <v>4363125</v>
      </c>
      <c r="J1146" s="190"/>
      <c r="K1146" s="190">
        <f t="shared" si="22"/>
        <v>0</v>
      </c>
      <c r="L1146" s="620"/>
    </row>
    <row r="1147" spans="1:12" s="191" customFormat="1">
      <c r="A1147" s="189">
        <v>1136</v>
      </c>
      <c r="B1147" s="189" t="s">
        <v>158</v>
      </c>
      <c r="C1147" s="189" t="s">
        <v>609</v>
      </c>
      <c r="D1147" s="189"/>
      <c r="E1147" s="189">
        <v>64953</v>
      </c>
      <c r="F1147" s="189" t="s">
        <v>609</v>
      </c>
      <c r="G1147" s="189" t="s">
        <v>1400</v>
      </c>
      <c r="H1147" s="190">
        <v>724627</v>
      </c>
      <c r="I1147" s="190"/>
      <c r="J1147" s="190"/>
      <c r="K1147" s="190">
        <f t="shared" si="22"/>
        <v>724627</v>
      </c>
      <c r="L1147" s="620"/>
    </row>
    <row r="1148" spans="1:12" s="191" customFormat="1">
      <c r="A1148" s="189">
        <v>1137</v>
      </c>
      <c r="B1148" s="189" t="s">
        <v>158</v>
      </c>
      <c r="C1148" s="189" t="s">
        <v>609</v>
      </c>
      <c r="D1148" s="189"/>
      <c r="E1148" s="189" t="s">
        <v>1401</v>
      </c>
      <c r="F1148" s="189" t="s">
        <v>609</v>
      </c>
      <c r="G1148" s="189" t="s">
        <v>1402</v>
      </c>
      <c r="H1148" s="190">
        <v>75000</v>
      </c>
      <c r="I1148" s="190"/>
      <c r="J1148" s="190"/>
      <c r="K1148" s="190">
        <f t="shared" si="22"/>
        <v>75000</v>
      </c>
      <c r="L1148" s="620"/>
    </row>
    <row r="1149" spans="1:12" s="191" customFormat="1">
      <c r="A1149" s="189">
        <v>1138</v>
      </c>
      <c r="B1149" s="189" t="s">
        <v>158</v>
      </c>
      <c r="C1149" s="189" t="s">
        <v>609</v>
      </c>
      <c r="D1149" s="189"/>
      <c r="E1149" s="189" t="s">
        <v>1403</v>
      </c>
      <c r="F1149" s="189" t="s">
        <v>609</v>
      </c>
      <c r="G1149" s="189" t="s">
        <v>1402</v>
      </c>
      <c r="H1149" s="190">
        <v>75000</v>
      </c>
      <c r="I1149" s="190"/>
      <c r="J1149" s="190"/>
      <c r="K1149" s="190">
        <f t="shared" si="22"/>
        <v>75000</v>
      </c>
      <c r="L1149" s="620"/>
    </row>
    <row r="1150" spans="1:12" s="191" customFormat="1">
      <c r="A1150" s="189">
        <v>1139</v>
      </c>
      <c r="B1150" s="189" t="s">
        <v>1404</v>
      </c>
      <c r="C1150" s="189" t="s">
        <v>609</v>
      </c>
      <c r="D1150" s="189">
        <v>2211001</v>
      </c>
      <c r="E1150" s="189">
        <v>49950</v>
      </c>
      <c r="F1150" s="189" t="s">
        <v>609</v>
      </c>
      <c r="G1150" s="189" t="s">
        <v>1048</v>
      </c>
      <c r="H1150" s="190">
        <v>75500</v>
      </c>
      <c r="I1150" s="190"/>
      <c r="J1150" s="190"/>
      <c r="K1150" s="190">
        <f t="shared" ref="K1150:K1213" si="23">H1150-I1150+J1150</f>
        <v>75500</v>
      </c>
      <c r="L1150" s="620"/>
    </row>
    <row r="1151" spans="1:12" s="191" customFormat="1">
      <c r="A1151" s="189">
        <v>1140</v>
      </c>
      <c r="B1151" s="189" t="s">
        <v>1405</v>
      </c>
      <c r="C1151" s="189" t="s">
        <v>609</v>
      </c>
      <c r="D1151" s="189"/>
      <c r="E1151" s="189">
        <v>65055</v>
      </c>
      <c r="F1151" s="189" t="s">
        <v>609</v>
      </c>
      <c r="G1151" s="189" t="s">
        <v>1333</v>
      </c>
      <c r="H1151" s="190">
        <v>581450</v>
      </c>
      <c r="I1151" s="190"/>
      <c r="J1151" s="190"/>
      <c r="K1151" s="190">
        <f t="shared" si="23"/>
        <v>581450</v>
      </c>
      <c r="L1151" s="620"/>
    </row>
    <row r="1152" spans="1:12" s="191" customFormat="1">
      <c r="A1152" s="189">
        <v>1141</v>
      </c>
      <c r="B1152" s="189" t="s">
        <v>1405</v>
      </c>
      <c r="C1152" s="189" t="s">
        <v>609</v>
      </c>
      <c r="D1152" s="189"/>
      <c r="E1152" s="189" t="s">
        <v>1406</v>
      </c>
      <c r="F1152" s="189" t="s">
        <v>609</v>
      </c>
      <c r="G1152" s="189" t="s">
        <v>1407</v>
      </c>
      <c r="H1152" s="190">
        <v>562000</v>
      </c>
      <c r="I1152" s="190">
        <v>562000</v>
      </c>
      <c r="J1152" s="190"/>
      <c r="K1152" s="190">
        <f t="shared" si="23"/>
        <v>0</v>
      </c>
      <c r="L1152" s="620"/>
    </row>
    <row r="1153" spans="1:12" s="191" customFormat="1">
      <c r="A1153" s="189">
        <v>1142</v>
      </c>
      <c r="B1153" s="189" t="s">
        <v>1405</v>
      </c>
      <c r="C1153" s="189" t="s">
        <v>609</v>
      </c>
      <c r="D1153" s="189"/>
      <c r="E1153" s="189"/>
      <c r="F1153" s="189" t="s">
        <v>609</v>
      </c>
      <c r="G1153" s="189" t="s">
        <v>1408</v>
      </c>
      <c r="H1153" s="190">
        <v>126590</v>
      </c>
      <c r="I1153" s="190"/>
      <c r="J1153" s="190"/>
      <c r="K1153" s="190">
        <f t="shared" si="23"/>
        <v>126590</v>
      </c>
      <c r="L1153" s="620"/>
    </row>
    <row r="1154" spans="1:12" s="191" customFormat="1">
      <c r="A1154" s="189">
        <v>1143</v>
      </c>
      <c r="B1154" s="189" t="s">
        <v>1405</v>
      </c>
      <c r="C1154" s="189" t="s">
        <v>609</v>
      </c>
      <c r="D1154" s="189"/>
      <c r="E1154" s="189" t="s">
        <v>1402</v>
      </c>
      <c r="F1154" s="189" t="s">
        <v>609</v>
      </c>
      <c r="G1154" s="189" t="s">
        <v>1409</v>
      </c>
      <c r="H1154" s="190">
        <v>634500</v>
      </c>
      <c r="I1154" s="190"/>
      <c r="J1154" s="190"/>
      <c r="K1154" s="190">
        <f t="shared" si="23"/>
        <v>634500</v>
      </c>
      <c r="L1154" s="620"/>
    </row>
    <row r="1155" spans="1:12" s="191" customFormat="1">
      <c r="A1155" s="189">
        <v>1144</v>
      </c>
      <c r="B1155" s="189" t="s">
        <v>1082</v>
      </c>
      <c r="C1155" s="189" t="s">
        <v>609</v>
      </c>
      <c r="D1155" s="189"/>
      <c r="E1155" s="189"/>
      <c r="F1155" s="189" t="s">
        <v>609</v>
      </c>
      <c r="G1155" s="189" t="s">
        <v>1410</v>
      </c>
      <c r="H1155" s="190">
        <v>117931</v>
      </c>
      <c r="I1155" s="190"/>
      <c r="J1155" s="190"/>
      <c r="K1155" s="190">
        <f t="shared" si="23"/>
        <v>117931</v>
      </c>
      <c r="L1155" s="620"/>
    </row>
    <row r="1156" spans="1:12" s="191" customFormat="1">
      <c r="A1156" s="189">
        <v>1145</v>
      </c>
      <c r="B1156" s="189" t="s">
        <v>1085</v>
      </c>
      <c r="C1156" s="189" t="s">
        <v>609</v>
      </c>
      <c r="D1156" s="189"/>
      <c r="E1156" s="189">
        <v>58249</v>
      </c>
      <c r="F1156" s="189" t="s">
        <v>609</v>
      </c>
      <c r="G1156" s="189" t="s">
        <v>1411</v>
      </c>
      <c r="H1156" s="190">
        <v>269000</v>
      </c>
      <c r="I1156" s="190"/>
      <c r="J1156" s="190"/>
      <c r="K1156" s="190">
        <f t="shared" si="23"/>
        <v>269000</v>
      </c>
      <c r="L1156" s="620"/>
    </row>
    <row r="1157" spans="1:12" s="191" customFormat="1">
      <c r="A1157" s="189">
        <v>1146</v>
      </c>
      <c r="B1157" s="189" t="s">
        <v>1085</v>
      </c>
      <c r="C1157" s="189" t="s">
        <v>609</v>
      </c>
      <c r="D1157" s="189"/>
      <c r="E1157" s="189" t="s">
        <v>1412</v>
      </c>
      <c r="F1157" s="189" t="s">
        <v>609</v>
      </c>
      <c r="G1157" s="189" t="s">
        <v>1413</v>
      </c>
      <c r="H1157" s="190">
        <v>2812500</v>
      </c>
      <c r="I1157" s="190">
        <v>2812500</v>
      </c>
      <c r="J1157" s="190"/>
      <c r="K1157" s="190">
        <f t="shared" si="23"/>
        <v>0</v>
      </c>
      <c r="L1157" s="620"/>
    </row>
    <row r="1158" spans="1:12" s="191" customFormat="1">
      <c r="A1158" s="189">
        <v>1147</v>
      </c>
      <c r="B1158" s="189" t="s">
        <v>1414</v>
      </c>
      <c r="C1158" s="189" t="s">
        <v>609</v>
      </c>
      <c r="D1158" s="189">
        <v>2211002</v>
      </c>
      <c r="E1158" s="189"/>
      <c r="F1158" s="189" t="s">
        <v>609</v>
      </c>
      <c r="G1158" s="189" t="s">
        <v>1346</v>
      </c>
      <c r="H1158" s="190">
        <v>3398800</v>
      </c>
      <c r="I1158" s="190">
        <v>3398800</v>
      </c>
      <c r="J1158" s="190"/>
      <c r="K1158" s="190">
        <f t="shared" si="23"/>
        <v>0</v>
      </c>
      <c r="L1158" s="620"/>
    </row>
    <row r="1159" spans="1:12" s="191" customFormat="1">
      <c r="A1159" s="189">
        <v>1148</v>
      </c>
      <c r="B1159" s="189" t="s">
        <v>1414</v>
      </c>
      <c r="C1159" s="189" t="s">
        <v>609</v>
      </c>
      <c r="D1159" s="189">
        <v>2211002</v>
      </c>
      <c r="E1159" s="189">
        <v>63760</v>
      </c>
      <c r="F1159" s="189" t="s">
        <v>609</v>
      </c>
      <c r="G1159" s="189" t="s">
        <v>1346</v>
      </c>
      <c r="H1159" s="190">
        <v>3555000</v>
      </c>
      <c r="I1159" s="190"/>
      <c r="J1159" s="190"/>
      <c r="K1159" s="190">
        <f t="shared" si="23"/>
        <v>3555000</v>
      </c>
      <c r="L1159" s="620"/>
    </row>
    <row r="1160" spans="1:12" s="191" customFormat="1">
      <c r="A1160" s="189">
        <v>1149</v>
      </c>
      <c r="B1160" s="189" t="s">
        <v>458</v>
      </c>
      <c r="C1160" s="189" t="s">
        <v>609</v>
      </c>
      <c r="D1160" s="189"/>
      <c r="E1160" s="189"/>
      <c r="F1160" s="189" t="s">
        <v>609</v>
      </c>
      <c r="G1160" s="189" t="s">
        <v>1415</v>
      </c>
      <c r="H1160" s="190">
        <v>180000</v>
      </c>
      <c r="I1160" s="190"/>
      <c r="J1160" s="190"/>
      <c r="K1160" s="190">
        <f t="shared" si="23"/>
        <v>180000</v>
      </c>
      <c r="L1160" s="620"/>
    </row>
    <row r="1161" spans="1:12" s="191" customFormat="1">
      <c r="A1161" s="189">
        <v>1150</v>
      </c>
      <c r="B1161" s="189" t="s">
        <v>1416</v>
      </c>
      <c r="C1161" s="189" t="s">
        <v>609</v>
      </c>
      <c r="D1161" s="189"/>
      <c r="E1161" s="189"/>
      <c r="F1161" s="189" t="s">
        <v>609</v>
      </c>
      <c r="G1161" s="189" t="s">
        <v>1361</v>
      </c>
      <c r="H1161" s="190">
        <v>123480</v>
      </c>
      <c r="I1161" s="190"/>
      <c r="J1161" s="190"/>
      <c r="K1161" s="190">
        <f t="shared" si="23"/>
        <v>123480</v>
      </c>
      <c r="L1161" s="620"/>
    </row>
    <row r="1162" spans="1:12" s="191" customFormat="1">
      <c r="A1162" s="189">
        <v>1151</v>
      </c>
      <c r="B1162" s="189" t="s">
        <v>1417</v>
      </c>
      <c r="C1162" s="189" t="s">
        <v>609</v>
      </c>
      <c r="D1162" s="189">
        <v>2211002</v>
      </c>
      <c r="E1162" s="189">
        <v>65018</v>
      </c>
      <c r="F1162" s="189" t="s">
        <v>609</v>
      </c>
      <c r="G1162" s="189" t="s">
        <v>1346</v>
      </c>
      <c r="H1162" s="190">
        <v>3947600</v>
      </c>
      <c r="I1162" s="190"/>
      <c r="J1162" s="190"/>
      <c r="K1162" s="190">
        <f t="shared" si="23"/>
        <v>3947600</v>
      </c>
      <c r="L1162" s="620"/>
    </row>
    <row r="1163" spans="1:12" s="191" customFormat="1">
      <c r="A1163" s="189">
        <v>1152</v>
      </c>
      <c r="B1163" s="189" t="s">
        <v>1417</v>
      </c>
      <c r="C1163" s="189" t="s">
        <v>609</v>
      </c>
      <c r="D1163" s="189">
        <v>2211002</v>
      </c>
      <c r="E1163" s="189">
        <v>64954</v>
      </c>
      <c r="F1163" s="189" t="s">
        <v>609</v>
      </c>
      <c r="G1163" s="189" t="s">
        <v>1346</v>
      </c>
      <c r="H1163" s="190">
        <v>675000</v>
      </c>
      <c r="I1163" s="190"/>
      <c r="J1163" s="190"/>
      <c r="K1163" s="190">
        <f t="shared" si="23"/>
        <v>675000</v>
      </c>
      <c r="L1163" s="620"/>
    </row>
    <row r="1164" spans="1:12" s="191" customFormat="1">
      <c r="A1164" s="189">
        <v>1153</v>
      </c>
      <c r="B1164" s="189" t="s">
        <v>1417</v>
      </c>
      <c r="C1164" s="189" t="s">
        <v>609</v>
      </c>
      <c r="D1164" s="189">
        <v>2211002</v>
      </c>
      <c r="E1164" s="189">
        <v>63840</v>
      </c>
      <c r="F1164" s="189" t="s">
        <v>609</v>
      </c>
      <c r="G1164" s="189" t="s">
        <v>1346</v>
      </c>
      <c r="H1164" s="190">
        <v>4039000</v>
      </c>
      <c r="I1164" s="190"/>
      <c r="J1164" s="190"/>
      <c r="K1164" s="190">
        <f t="shared" si="23"/>
        <v>4039000</v>
      </c>
      <c r="L1164" s="620"/>
    </row>
    <row r="1165" spans="1:12" s="191" customFormat="1">
      <c r="A1165" s="189">
        <v>1154</v>
      </c>
      <c r="B1165" s="189" t="s">
        <v>1418</v>
      </c>
      <c r="C1165" s="189" t="s">
        <v>609</v>
      </c>
      <c r="D1165" s="189">
        <v>2211015</v>
      </c>
      <c r="E1165" s="189" t="s">
        <v>1419</v>
      </c>
      <c r="F1165" s="189" t="s">
        <v>609</v>
      </c>
      <c r="G1165" s="189" t="s">
        <v>1271</v>
      </c>
      <c r="H1165" s="190">
        <v>321600</v>
      </c>
      <c r="I1165" s="190"/>
      <c r="J1165" s="190"/>
      <c r="K1165" s="190">
        <f t="shared" si="23"/>
        <v>321600</v>
      </c>
      <c r="L1165" s="620"/>
    </row>
    <row r="1166" spans="1:12" s="191" customFormat="1">
      <c r="A1166" s="189">
        <v>1155</v>
      </c>
      <c r="B1166" s="189" t="s">
        <v>1420</v>
      </c>
      <c r="C1166" s="189" t="s">
        <v>609</v>
      </c>
      <c r="D1166" s="189"/>
      <c r="E1166" s="189"/>
      <c r="F1166" s="189" t="s">
        <v>609</v>
      </c>
      <c r="G1166" s="189" t="s">
        <v>1421</v>
      </c>
      <c r="H1166" s="190">
        <v>3642590</v>
      </c>
      <c r="I1166" s="190">
        <v>3642590</v>
      </c>
      <c r="J1166" s="190"/>
      <c r="K1166" s="190">
        <f t="shared" si="23"/>
        <v>0</v>
      </c>
      <c r="L1166" s="620"/>
    </row>
    <row r="1167" spans="1:12" s="191" customFormat="1">
      <c r="A1167" s="189">
        <v>1156</v>
      </c>
      <c r="B1167" s="189" t="s">
        <v>1422</v>
      </c>
      <c r="C1167" s="189" t="s">
        <v>609</v>
      </c>
      <c r="D1167" s="189"/>
      <c r="E1167" s="189">
        <v>63816</v>
      </c>
      <c r="F1167" s="189" t="s">
        <v>609</v>
      </c>
      <c r="G1167" s="189" t="s">
        <v>1398</v>
      </c>
      <c r="H1167" s="190">
        <v>1124040</v>
      </c>
      <c r="I1167" s="190">
        <v>1124040</v>
      </c>
      <c r="J1167" s="190"/>
      <c r="K1167" s="190">
        <f t="shared" si="23"/>
        <v>0</v>
      </c>
      <c r="L1167" s="620"/>
    </row>
    <row r="1168" spans="1:12" s="191" customFormat="1">
      <c r="A1168" s="189">
        <v>1157</v>
      </c>
      <c r="B1168" s="189" t="s">
        <v>1423</v>
      </c>
      <c r="C1168" s="189" t="s">
        <v>609</v>
      </c>
      <c r="D1168" s="189"/>
      <c r="E1168" s="189">
        <v>63842</v>
      </c>
      <c r="F1168" s="189" t="s">
        <v>609</v>
      </c>
      <c r="G1168" s="189" t="s">
        <v>1424</v>
      </c>
      <c r="H1168" s="190">
        <v>81204</v>
      </c>
      <c r="I1168" s="190"/>
      <c r="J1168" s="190"/>
      <c r="K1168" s="190">
        <f t="shared" si="23"/>
        <v>81204</v>
      </c>
      <c r="L1168" s="620"/>
    </row>
    <row r="1169" spans="1:12" s="191" customFormat="1">
      <c r="A1169" s="189">
        <v>1158</v>
      </c>
      <c r="B1169" s="189" t="s">
        <v>1296</v>
      </c>
      <c r="C1169" s="189" t="s">
        <v>609</v>
      </c>
      <c r="D1169" s="189"/>
      <c r="E1169" s="189">
        <v>63838</v>
      </c>
      <c r="F1169" s="189" t="s">
        <v>609</v>
      </c>
      <c r="G1169" s="189" t="s">
        <v>1425</v>
      </c>
      <c r="H1169" s="190">
        <v>2102900</v>
      </c>
      <c r="I1169" s="190"/>
      <c r="J1169" s="190"/>
      <c r="K1169" s="190">
        <f t="shared" si="23"/>
        <v>2102900</v>
      </c>
      <c r="L1169" s="620"/>
    </row>
    <row r="1170" spans="1:12" s="191" customFormat="1">
      <c r="A1170" s="189">
        <v>1159</v>
      </c>
      <c r="B1170" s="189" t="s">
        <v>1426</v>
      </c>
      <c r="C1170" s="189" t="s">
        <v>609</v>
      </c>
      <c r="D1170" s="189">
        <v>2211015</v>
      </c>
      <c r="E1170" s="189"/>
      <c r="F1170" s="189" t="s">
        <v>609</v>
      </c>
      <c r="G1170" s="189" t="s">
        <v>1321</v>
      </c>
      <c r="H1170" s="190">
        <v>77125.75</v>
      </c>
      <c r="I1170" s="190"/>
      <c r="J1170" s="190"/>
      <c r="K1170" s="190">
        <f t="shared" si="23"/>
        <v>77125.75</v>
      </c>
      <c r="L1170" s="620"/>
    </row>
    <row r="1171" spans="1:12" s="191" customFormat="1">
      <c r="A1171" s="189">
        <v>1160</v>
      </c>
      <c r="B1171" s="189" t="s">
        <v>1426</v>
      </c>
      <c r="C1171" s="189" t="s">
        <v>609</v>
      </c>
      <c r="D1171" s="189">
        <v>2211015</v>
      </c>
      <c r="E1171" s="189">
        <v>65073</v>
      </c>
      <c r="F1171" s="189" t="s">
        <v>609</v>
      </c>
      <c r="G1171" s="189" t="s">
        <v>1321</v>
      </c>
      <c r="H1171" s="190">
        <v>78640</v>
      </c>
      <c r="I1171" s="190"/>
      <c r="J1171" s="190"/>
      <c r="K1171" s="190">
        <f t="shared" si="23"/>
        <v>78640</v>
      </c>
      <c r="L1171" s="620"/>
    </row>
    <row r="1172" spans="1:12" s="191" customFormat="1">
      <c r="A1172" s="189">
        <v>1161</v>
      </c>
      <c r="B1172" s="189" t="s">
        <v>30</v>
      </c>
      <c r="C1172" s="189" t="s">
        <v>609</v>
      </c>
      <c r="D1172" s="189"/>
      <c r="E1172" s="189">
        <v>49535</v>
      </c>
      <c r="F1172" s="189" t="s">
        <v>609</v>
      </c>
      <c r="G1172" s="189" t="s">
        <v>1427</v>
      </c>
      <c r="H1172" s="190">
        <v>490100</v>
      </c>
      <c r="I1172" s="190"/>
      <c r="J1172" s="190"/>
      <c r="K1172" s="190">
        <f t="shared" si="23"/>
        <v>490100</v>
      </c>
      <c r="L1172" s="620"/>
    </row>
    <row r="1173" spans="1:12" s="191" customFormat="1">
      <c r="A1173" s="189">
        <v>1162</v>
      </c>
      <c r="B1173" s="189" t="s">
        <v>1428</v>
      </c>
      <c r="C1173" s="189" t="s">
        <v>609</v>
      </c>
      <c r="D1173" s="189">
        <v>2211002</v>
      </c>
      <c r="E1173" s="189">
        <v>63807</v>
      </c>
      <c r="F1173" s="189" t="s">
        <v>609</v>
      </c>
      <c r="G1173" s="189" t="s">
        <v>1246</v>
      </c>
      <c r="H1173" s="190">
        <v>413500</v>
      </c>
      <c r="I1173" s="190">
        <v>413500</v>
      </c>
      <c r="J1173" s="190"/>
      <c r="K1173" s="190">
        <f t="shared" si="23"/>
        <v>0</v>
      </c>
      <c r="L1173" s="620"/>
    </row>
    <row r="1174" spans="1:12" s="191" customFormat="1">
      <c r="A1174" s="189">
        <v>1163</v>
      </c>
      <c r="B1174" s="189" t="s">
        <v>1118</v>
      </c>
      <c r="C1174" s="189" t="s">
        <v>609</v>
      </c>
      <c r="D1174" s="189"/>
      <c r="E1174" s="189">
        <v>63803</v>
      </c>
      <c r="F1174" s="189" t="s">
        <v>609</v>
      </c>
      <c r="G1174" s="189" t="s">
        <v>1429</v>
      </c>
      <c r="H1174" s="190">
        <v>198700</v>
      </c>
      <c r="I1174" s="190"/>
      <c r="J1174" s="190"/>
      <c r="K1174" s="190">
        <f t="shared" si="23"/>
        <v>198700</v>
      </c>
      <c r="L1174" s="620"/>
    </row>
    <row r="1175" spans="1:12" s="191" customFormat="1">
      <c r="A1175" s="189">
        <v>1164</v>
      </c>
      <c r="B1175" s="189" t="s">
        <v>1118</v>
      </c>
      <c r="C1175" s="189" t="s">
        <v>609</v>
      </c>
      <c r="D1175" s="189"/>
      <c r="E1175" s="189"/>
      <c r="F1175" s="189" t="s">
        <v>609</v>
      </c>
      <c r="G1175" s="189" t="s">
        <v>1429</v>
      </c>
      <c r="H1175" s="190">
        <v>247800</v>
      </c>
      <c r="I1175" s="190"/>
      <c r="J1175" s="190"/>
      <c r="K1175" s="190">
        <f t="shared" si="23"/>
        <v>247800</v>
      </c>
      <c r="L1175" s="620"/>
    </row>
    <row r="1176" spans="1:12" s="191" customFormat="1">
      <c r="A1176" s="189">
        <v>1165</v>
      </c>
      <c r="B1176" s="189" t="s">
        <v>1118</v>
      </c>
      <c r="C1176" s="189" t="s">
        <v>609</v>
      </c>
      <c r="D1176" s="189"/>
      <c r="E1176" s="189">
        <v>63580</v>
      </c>
      <c r="F1176" s="189" t="s">
        <v>609</v>
      </c>
      <c r="G1176" s="189" t="s">
        <v>1430</v>
      </c>
      <c r="H1176" s="190">
        <v>2230494.5499999998</v>
      </c>
      <c r="I1176" s="190"/>
      <c r="J1176" s="190"/>
      <c r="K1176" s="190">
        <f t="shared" si="23"/>
        <v>2230494.5499999998</v>
      </c>
      <c r="L1176" s="620"/>
    </row>
    <row r="1177" spans="1:12" s="191" customFormat="1">
      <c r="A1177" s="189">
        <v>1166</v>
      </c>
      <c r="B1177" s="189" t="s">
        <v>1296</v>
      </c>
      <c r="C1177" s="189" t="s">
        <v>609</v>
      </c>
      <c r="D1177" s="189">
        <v>2211002</v>
      </c>
      <c r="E1177" s="189" t="s">
        <v>1431</v>
      </c>
      <c r="F1177" s="189" t="s">
        <v>609</v>
      </c>
      <c r="G1177" s="189" t="s">
        <v>1346</v>
      </c>
      <c r="H1177" s="190">
        <v>1500000</v>
      </c>
      <c r="I1177" s="190"/>
      <c r="J1177" s="190"/>
      <c r="K1177" s="190">
        <f t="shared" si="23"/>
        <v>1500000</v>
      </c>
      <c r="L1177" s="620"/>
    </row>
    <row r="1178" spans="1:12" s="191" customFormat="1">
      <c r="A1178" s="189">
        <v>1167</v>
      </c>
      <c r="B1178" s="189" t="s">
        <v>1296</v>
      </c>
      <c r="C1178" s="189" t="s">
        <v>609</v>
      </c>
      <c r="D1178" s="189"/>
      <c r="E1178" s="189" t="s">
        <v>1432</v>
      </c>
      <c r="F1178" s="189" t="s">
        <v>609</v>
      </c>
      <c r="G1178" s="189" t="s">
        <v>1433</v>
      </c>
      <c r="H1178" s="190">
        <v>610934</v>
      </c>
      <c r="I1178" s="190"/>
      <c r="J1178" s="190"/>
      <c r="K1178" s="190">
        <f t="shared" si="23"/>
        <v>610934</v>
      </c>
      <c r="L1178" s="620"/>
    </row>
    <row r="1179" spans="1:12" s="191" customFormat="1">
      <c r="A1179" s="189">
        <v>1168</v>
      </c>
      <c r="B1179" s="189" t="s">
        <v>1296</v>
      </c>
      <c r="C1179" s="189" t="s">
        <v>609</v>
      </c>
      <c r="D1179" s="189"/>
      <c r="E1179" s="189" t="s">
        <v>1434</v>
      </c>
      <c r="F1179" s="189" t="s">
        <v>609</v>
      </c>
      <c r="G1179" s="189" t="s">
        <v>1435</v>
      </c>
      <c r="H1179" s="190">
        <v>1143850</v>
      </c>
      <c r="I1179" s="190"/>
      <c r="J1179" s="190"/>
      <c r="K1179" s="190">
        <f t="shared" si="23"/>
        <v>1143850</v>
      </c>
      <c r="L1179" s="620"/>
    </row>
    <row r="1180" spans="1:12" s="191" customFormat="1">
      <c r="A1180" s="189">
        <v>1169</v>
      </c>
      <c r="B1180" s="189" t="s">
        <v>1436</v>
      </c>
      <c r="C1180" s="189" t="s">
        <v>609</v>
      </c>
      <c r="D1180" s="189">
        <v>2211001</v>
      </c>
      <c r="E1180" s="189">
        <v>63848</v>
      </c>
      <c r="F1180" s="189" t="s">
        <v>609</v>
      </c>
      <c r="G1180" s="189" t="s">
        <v>1048</v>
      </c>
      <c r="H1180" s="190">
        <v>548950</v>
      </c>
      <c r="I1180" s="190"/>
      <c r="J1180" s="190"/>
      <c r="K1180" s="190">
        <f t="shared" si="23"/>
        <v>548950</v>
      </c>
      <c r="L1180" s="620"/>
    </row>
    <row r="1181" spans="1:12" s="191" customFormat="1">
      <c r="A1181" s="189">
        <v>1170</v>
      </c>
      <c r="B1181" s="189" t="s">
        <v>1436</v>
      </c>
      <c r="C1181" s="189" t="s">
        <v>609</v>
      </c>
      <c r="D1181" s="189">
        <v>2211001</v>
      </c>
      <c r="E1181" s="189">
        <v>49534</v>
      </c>
      <c r="F1181" s="189" t="s">
        <v>609</v>
      </c>
      <c r="G1181" s="189" t="s">
        <v>1048</v>
      </c>
      <c r="H1181" s="190">
        <v>311910</v>
      </c>
      <c r="I1181" s="190"/>
      <c r="J1181" s="190"/>
      <c r="K1181" s="190">
        <f t="shared" si="23"/>
        <v>311910</v>
      </c>
      <c r="L1181" s="620"/>
    </row>
    <row r="1182" spans="1:12" s="191" customFormat="1">
      <c r="A1182" s="189">
        <v>1171</v>
      </c>
      <c r="B1182" s="189" t="s">
        <v>1300</v>
      </c>
      <c r="C1182" s="189" t="s">
        <v>609</v>
      </c>
      <c r="D1182" s="189"/>
      <c r="E1182" s="189"/>
      <c r="F1182" s="189" t="s">
        <v>609</v>
      </c>
      <c r="G1182" s="189" t="s">
        <v>1437</v>
      </c>
      <c r="H1182" s="190">
        <v>425000</v>
      </c>
      <c r="I1182" s="190"/>
      <c r="J1182" s="190"/>
      <c r="K1182" s="190">
        <f t="shared" si="23"/>
        <v>425000</v>
      </c>
      <c r="L1182" s="620"/>
    </row>
    <row r="1183" spans="1:12" s="191" customFormat="1">
      <c r="A1183" s="189">
        <v>1172</v>
      </c>
      <c r="B1183" s="189" t="s">
        <v>1134</v>
      </c>
      <c r="C1183" s="189" t="s">
        <v>609</v>
      </c>
      <c r="D1183" s="189"/>
      <c r="E1183" s="189"/>
      <c r="F1183" s="189" t="s">
        <v>609</v>
      </c>
      <c r="G1183" s="189" t="s">
        <v>1384</v>
      </c>
      <c r="H1183" s="190">
        <v>2998000</v>
      </c>
      <c r="I1183" s="190"/>
      <c r="J1183" s="190"/>
      <c r="K1183" s="190">
        <f t="shared" si="23"/>
        <v>2998000</v>
      </c>
      <c r="L1183" s="620"/>
    </row>
    <row r="1184" spans="1:12" s="191" customFormat="1">
      <c r="A1184" s="189">
        <v>1173</v>
      </c>
      <c r="B1184" s="189" t="s">
        <v>1438</v>
      </c>
      <c r="C1184" s="189" t="s">
        <v>609</v>
      </c>
      <c r="D1184" s="189">
        <v>2211001</v>
      </c>
      <c r="E1184" s="189"/>
      <c r="F1184" s="189" t="s">
        <v>609</v>
      </c>
      <c r="G1184" s="189" t="s">
        <v>1439</v>
      </c>
      <c r="H1184" s="190">
        <v>8571725</v>
      </c>
      <c r="I1184" s="190">
        <v>8571725</v>
      </c>
      <c r="J1184" s="190"/>
      <c r="K1184" s="190">
        <f t="shared" si="23"/>
        <v>0</v>
      </c>
      <c r="L1184" s="620"/>
    </row>
    <row r="1185" spans="1:12" s="191" customFormat="1">
      <c r="A1185" s="189">
        <v>1174</v>
      </c>
      <c r="B1185" s="189" t="s">
        <v>1440</v>
      </c>
      <c r="C1185" s="189" t="s">
        <v>609</v>
      </c>
      <c r="D1185" s="189">
        <v>2211015</v>
      </c>
      <c r="E1185" s="189">
        <v>32243</v>
      </c>
      <c r="F1185" s="189" t="s">
        <v>609</v>
      </c>
      <c r="G1185" s="189" t="s">
        <v>1321</v>
      </c>
      <c r="H1185" s="190">
        <v>676600</v>
      </c>
      <c r="I1185" s="190">
        <v>676600</v>
      </c>
      <c r="J1185" s="190"/>
      <c r="K1185" s="190">
        <f t="shared" si="23"/>
        <v>0</v>
      </c>
      <c r="L1185" s="620"/>
    </row>
    <row r="1186" spans="1:12" s="191" customFormat="1">
      <c r="A1186" s="189">
        <v>1175</v>
      </c>
      <c r="B1186" s="189" t="s">
        <v>1440</v>
      </c>
      <c r="C1186" s="189" t="s">
        <v>609</v>
      </c>
      <c r="D1186" s="189">
        <v>2211015</v>
      </c>
      <c r="E1186" s="189">
        <v>61157</v>
      </c>
      <c r="F1186" s="189" t="s">
        <v>609</v>
      </c>
      <c r="G1186" s="189" t="s">
        <v>1321</v>
      </c>
      <c r="H1186" s="190">
        <v>674715</v>
      </c>
      <c r="I1186" s="190"/>
      <c r="J1186" s="190"/>
      <c r="K1186" s="190">
        <f t="shared" si="23"/>
        <v>674715</v>
      </c>
      <c r="L1186" s="620"/>
    </row>
    <row r="1187" spans="1:12" s="191" customFormat="1">
      <c r="A1187" s="189">
        <v>1176</v>
      </c>
      <c r="B1187" s="189" t="s">
        <v>1440</v>
      </c>
      <c r="C1187" s="189" t="s">
        <v>609</v>
      </c>
      <c r="D1187" s="189">
        <v>2211015</v>
      </c>
      <c r="E1187" s="189" t="s">
        <v>1441</v>
      </c>
      <c r="F1187" s="189" t="s">
        <v>609</v>
      </c>
      <c r="G1187" s="189" t="s">
        <v>1321</v>
      </c>
      <c r="H1187" s="190">
        <v>49832</v>
      </c>
      <c r="I1187" s="190"/>
      <c r="J1187" s="190"/>
      <c r="K1187" s="190">
        <f t="shared" si="23"/>
        <v>49832</v>
      </c>
      <c r="L1187" s="620"/>
    </row>
    <row r="1188" spans="1:12" s="191" customFormat="1">
      <c r="A1188" s="189">
        <v>1177</v>
      </c>
      <c r="B1188" s="189" t="s">
        <v>1440</v>
      </c>
      <c r="C1188" s="189" t="s">
        <v>609</v>
      </c>
      <c r="D1188" s="189">
        <v>2211015</v>
      </c>
      <c r="E1188" s="189">
        <v>71021</v>
      </c>
      <c r="F1188" s="189" t="s">
        <v>609</v>
      </c>
      <c r="G1188" s="189" t="s">
        <v>1442</v>
      </c>
      <c r="H1188" s="190">
        <v>52582</v>
      </c>
      <c r="I1188" s="190">
        <v>52582</v>
      </c>
      <c r="J1188" s="190"/>
      <c r="K1188" s="190">
        <f t="shared" si="23"/>
        <v>0</v>
      </c>
      <c r="L1188" s="620"/>
    </row>
    <row r="1189" spans="1:12" s="191" customFormat="1">
      <c r="A1189" s="189">
        <v>1178</v>
      </c>
      <c r="B1189" s="189" t="s">
        <v>1307</v>
      </c>
      <c r="C1189" s="189" t="s">
        <v>609</v>
      </c>
      <c r="D1189" s="189">
        <v>2211002</v>
      </c>
      <c r="E1189" s="189">
        <v>65102</v>
      </c>
      <c r="F1189" s="189" t="s">
        <v>609</v>
      </c>
      <c r="G1189" s="189" t="s">
        <v>1078</v>
      </c>
      <c r="H1189" s="190">
        <v>2865767</v>
      </c>
      <c r="I1189" s="190">
        <v>2865767</v>
      </c>
      <c r="J1189" s="190"/>
      <c r="K1189" s="190">
        <f t="shared" si="23"/>
        <v>0</v>
      </c>
      <c r="L1189" s="620"/>
    </row>
    <row r="1190" spans="1:12" s="191" customFormat="1">
      <c r="A1190" s="189">
        <v>1179</v>
      </c>
      <c r="B1190" s="189" t="s">
        <v>1443</v>
      </c>
      <c r="C1190" s="189" t="s">
        <v>609</v>
      </c>
      <c r="D1190" s="189"/>
      <c r="E1190" s="189">
        <v>63804</v>
      </c>
      <c r="F1190" s="189" t="s">
        <v>609</v>
      </c>
      <c r="G1190" s="189" t="s">
        <v>1444</v>
      </c>
      <c r="H1190" s="190">
        <v>30240</v>
      </c>
      <c r="I1190" s="190">
        <v>30240</v>
      </c>
      <c r="J1190" s="190"/>
      <c r="K1190" s="190">
        <f t="shared" si="23"/>
        <v>0</v>
      </c>
      <c r="L1190" s="620"/>
    </row>
    <row r="1191" spans="1:12" s="191" customFormat="1">
      <c r="A1191" s="189">
        <v>1180</v>
      </c>
      <c r="B1191" s="189" t="s">
        <v>1443</v>
      </c>
      <c r="C1191" s="189" t="s">
        <v>609</v>
      </c>
      <c r="D1191" s="189"/>
      <c r="E1191" s="189">
        <v>63808</v>
      </c>
      <c r="F1191" s="189" t="s">
        <v>609</v>
      </c>
      <c r="G1191" s="189" t="s">
        <v>1445</v>
      </c>
      <c r="H1191" s="190">
        <v>28800</v>
      </c>
      <c r="I1191" s="190"/>
      <c r="J1191" s="190"/>
      <c r="K1191" s="190">
        <f t="shared" si="23"/>
        <v>28800</v>
      </c>
      <c r="L1191" s="620"/>
    </row>
    <row r="1192" spans="1:12" s="191" customFormat="1">
      <c r="A1192" s="189">
        <v>1181</v>
      </c>
      <c r="B1192" s="189" t="s">
        <v>1443</v>
      </c>
      <c r="C1192" s="189" t="s">
        <v>609</v>
      </c>
      <c r="D1192" s="189"/>
      <c r="E1192" s="189" t="s">
        <v>1446</v>
      </c>
      <c r="F1192" s="189" t="s">
        <v>609</v>
      </c>
      <c r="G1192" s="189" t="s">
        <v>1445</v>
      </c>
      <c r="H1192" s="190">
        <v>28800</v>
      </c>
      <c r="I1192" s="190"/>
      <c r="J1192" s="190"/>
      <c r="K1192" s="190">
        <f t="shared" si="23"/>
        <v>28800</v>
      </c>
      <c r="L1192" s="620"/>
    </row>
    <row r="1193" spans="1:12" s="191" customFormat="1">
      <c r="A1193" s="189">
        <v>1182</v>
      </c>
      <c r="B1193" s="189" t="s">
        <v>1138</v>
      </c>
      <c r="C1193" s="189" t="s">
        <v>609</v>
      </c>
      <c r="D1193" s="189"/>
      <c r="E1193" s="189"/>
      <c r="F1193" s="189" t="s">
        <v>609</v>
      </c>
      <c r="G1193" s="189" t="s">
        <v>1447</v>
      </c>
      <c r="H1193" s="190">
        <v>640000</v>
      </c>
      <c r="I1193" s="190"/>
      <c r="J1193" s="190"/>
      <c r="K1193" s="190">
        <f t="shared" si="23"/>
        <v>640000</v>
      </c>
      <c r="L1193" s="620"/>
    </row>
    <row r="1194" spans="1:12" s="191" customFormat="1">
      <c r="A1194" s="189">
        <v>1183</v>
      </c>
      <c r="B1194" s="189" t="s">
        <v>1448</v>
      </c>
      <c r="C1194" s="189" t="s">
        <v>609</v>
      </c>
      <c r="D1194" s="189">
        <v>2211002</v>
      </c>
      <c r="F1194" s="189" t="s">
        <v>609</v>
      </c>
      <c r="G1194" s="189" t="s">
        <v>1435</v>
      </c>
      <c r="H1194" s="190">
        <v>1170000</v>
      </c>
      <c r="I1194" s="190"/>
      <c r="J1194" s="190"/>
      <c r="K1194" s="190">
        <f t="shared" si="23"/>
        <v>1170000</v>
      </c>
      <c r="L1194" s="620"/>
    </row>
    <row r="1195" spans="1:12" s="191" customFormat="1">
      <c r="A1195" s="189">
        <v>1184</v>
      </c>
      <c r="B1195" s="189" t="s">
        <v>1449</v>
      </c>
      <c r="C1195" s="189" t="s">
        <v>609</v>
      </c>
      <c r="D1195" s="189"/>
      <c r="E1195" s="189"/>
      <c r="F1195" s="189" t="s">
        <v>609</v>
      </c>
      <c r="G1195" s="189" t="s">
        <v>1411</v>
      </c>
      <c r="H1195" s="190">
        <v>298000</v>
      </c>
      <c r="I1195" s="190"/>
      <c r="J1195" s="190"/>
      <c r="K1195" s="190">
        <f t="shared" si="23"/>
        <v>298000</v>
      </c>
      <c r="L1195" s="620"/>
    </row>
    <row r="1196" spans="1:12" s="191" customFormat="1">
      <c r="A1196" s="189">
        <v>1185</v>
      </c>
      <c r="B1196" s="189" t="s">
        <v>520</v>
      </c>
      <c r="C1196" s="189" t="s">
        <v>609</v>
      </c>
      <c r="D1196" s="189"/>
      <c r="E1196" s="189"/>
      <c r="F1196" s="189" t="s">
        <v>609</v>
      </c>
      <c r="G1196" s="189" t="s">
        <v>1450</v>
      </c>
      <c r="H1196" s="190">
        <v>213250</v>
      </c>
      <c r="I1196" s="190"/>
      <c r="J1196" s="190"/>
      <c r="K1196" s="190">
        <f t="shared" si="23"/>
        <v>213250</v>
      </c>
      <c r="L1196" s="620"/>
    </row>
    <row r="1197" spans="1:12" s="191" customFormat="1">
      <c r="A1197" s="189">
        <v>1186</v>
      </c>
      <c r="B1197" s="189" t="s">
        <v>520</v>
      </c>
      <c r="C1197" s="189" t="s">
        <v>609</v>
      </c>
      <c r="D1197" s="189"/>
      <c r="E1197" s="189"/>
      <c r="F1197" s="189" t="s">
        <v>609</v>
      </c>
      <c r="G1197" s="189" t="s">
        <v>1451</v>
      </c>
      <c r="H1197" s="190">
        <v>104750</v>
      </c>
      <c r="I1197" s="190"/>
      <c r="J1197" s="190"/>
      <c r="K1197" s="190">
        <f t="shared" si="23"/>
        <v>104750</v>
      </c>
      <c r="L1197" s="620"/>
    </row>
    <row r="1198" spans="1:12" s="191" customFormat="1">
      <c r="A1198" s="189">
        <v>1187</v>
      </c>
      <c r="B1198" s="189" t="s">
        <v>520</v>
      </c>
      <c r="C1198" s="189" t="s">
        <v>609</v>
      </c>
      <c r="D1198" s="189"/>
      <c r="E1198" s="189"/>
      <c r="F1198" s="189" t="s">
        <v>609</v>
      </c>
      <c r="G1198" s="189" t="s">
        <v>1452</v>
      </c>
      <c r="H1198" s="190">
        <v>212650</v>
      </c>
      <c r="I1198" s="190"/>
      <c r="J1198" s="190"/>
      <c r="K1198" s="190">
        <f t="shared" si="23"/>
        <v>212650</v>
      </c>
      <c r="L1198" s="620"/>
    </row>
    <row r="1199" spans="1:12" s="191" customFormat="1">
      <c r="A1199" s="189">
        <v>1188</v>
      </c>
      <c r="B1199" s="189" t="s">
        <v>520</v>
      </c>
      <c r="C1199" s="189" t="s">
        <v>609</v>
      </c>
      <c r="D1199" s="189"/>
      <c r="E1199" s="189"/>
      <c r="F1199" s="189" t="s">
        <v>609</v>
      </c>
      <c r="G1199" s="189" t="s">
        <v>1453</v>
      </c>
      <c r="H1199" s="190">
        <v>212850</v>
      </c>
      <c r="I1199" s="190"/>
      <c r="J1199" s="190"/>
      <c r="K1199" s="190">
        <f t="shared" si="23"/>
        <v>212850</v>
      </c>
      <c r="L1199" s="620"/>
    </row>
    <row r="1200" spans="1:12" s="191" customFormat="1">
      <c r="A1200" s="189">
        <v>1189</v>
      </c>
      <c r="B1200" s="189" t="s">
        <v>520</v>
      </c>
      <c r="C1200" s="189" t="s">
        <v>609</v>
      </c>
      <c r="D1200" s="189"/>
      <c r="E1200" s="189"/>
      <c r="F1200" s="189" t="s">
        <v>609</v>
      </c>
      <c r="G1200" s="189" t="s">
        <v>1453</v>
      </c>
      <c r="H1200" s="190">
        <v>105950</v>
      </c>
      <c r="I1200" s="190"/>
      <c r="J1200" s="190"/>
      <c r="K1200" s="190">
        <f t="shared" si="23"/>
        <v>105950</v>
      </c>
      <c r="L1200" s="620"/>
    </row>
    <row r="1201" spans="1:12" s="191" customFormat="1">
      <c r="A1201" s="189">
        <v>1190</v>
      </c>
      <c r="B1201" s="189" t="s">
        <v>520</v>
      </c>
      <c r="C1201" s="189" t="s">
        <v>609</v>
      </c>
      <c r="D1201" s="189"/>
      <c r="E1201" s="189"/>
      <c r="F1201" s="189" t="s">
        <v>609</v>
      </c>
      <c r="G1201" s="189" t="s">
        <v>1454</v>
      </c>
      <c r="H1201" s="190">
        <v>202500</v>
      </c>
      <c r="I1201" s="190"/>
      <c r="J1201" s="190"/>
      <c r="K1201" s="190">
        <f t="shared" si="23"/>
        <v>202500</v>
      </c>
      <c r="L1201" s="620"/>
    </row>
    <row r="1202" spans="1:12" s="191" customFormat="1">
      <c r="A1202" s="189">
        <v>1191</v>
      </c>
      <c r="B1202" s="189" t="s">
        <v>520</v>
      </c>
      <c r="C1202" s="189" t="s">
        <v>609</v>
      </c>
      <c r="D1202" s="189"/>
      <c r="E1202" s="189"/>
      <c r="F1202" s="189" t="s">
        <v>609</v>
      </c>
      <c r="G1202" s="189" t="s">
        <v>1454</v>
      </c>
      <c r="H1202" s="190">
        <v>99350</v>
      </c>
      <c r="I1202" s="190"/>
      <c r="J1202" s="190"/>
      <c r="K1202" s="190">
        <f t="shared" si="23"/>
        <v>99350</v>
      </c>
      <c r="L1202" s="620"/>
    </row>
    <row r="1203" spans="1:12" s="191" customFormat="1">
      <c r="A1203" s="189">
        <v>1192</v>
      </c>
      <c r="B1203" s="189" t="s">
        <v>520</v>
      </c>
      <c r="C1203" s="189" t="s">
        <v>609</v>
      </c>
      <c r="D1203" s="189"/>
      <c r="E1203" s="189"/>
      <c r="F1203" s="189" t="s">
        <v>609</v>
      </c>
      <c r="G1203" s="189" t="s">
        <v>1455</v>
      </c>
      <c r="H1203" s="190">
        <v>4500000</v>
      </c>
      <c r="I1203" s="190"/>
      <c r="J1203" s="190"/>
      <c r="K1203" s="190">
        <f t="shared" si="23"/>
        <v>4500000</v>
      </c>
      <c r="L1203" s="620"/>
    </row>
    <row r="1204" spans="1:12" s="191" customFormat="1">
      <c r="A1204" s="189">
        <v>1193</v>
      </c>
      <c r="B1204" s="189" t="s">
        <v>520</v>
      </c>
      <c r="C1204" s="189" t="s">
        <v>609</v>
      </c>
      <c r="D1204" s="189"/>
      <c r="E1204" s="189"/>
      <c r="F1204" s="189" t="s">
        <v>609</v>
      </c>
      <c r="G1204" s="189" t="s">
        <v>1456</v>
      </c>
      <c r="H1204" s="190">
        <v>3017207</v>
      </c>
      <c r="I1204" s="190"/>
      <c r="J1204" s="190"/>
      <c r="K1204" s="190">
        <f t="shared" si="23"/>
        <v>3017207</v>
      </c>
      <c r="L1204" s="620"/>
    </row>
    <row r="1205" spans="1:12" s="191" customFormat="1">
      <c r="A1205" s="189">
        <v>1194</v>
      </c>
      <c r="B1205" s="189" t="s">
        <v>1457</v>
      </c>
      <c r="C1205" s="189" t="s">
        <v>609</v>
      </c>
      <c r="D1205" s="189"/>
      <c r="E1205" s="189"/>
      <c r="F1205" s="189" t="s">
        <v>609</v>
      </c>
      <c r="G1205" s="189" t="s">
        <v>1392</v>
      </c>
      <c r="H1205" s="190">
        <v>140000</v>
      </c>
      <c r="I1205" s="190"/>
      <c r="J1205" s="190"/>
      <c r="K1205" s="190">
        <f t="shared" si="23"/>
        <v>140000</v>
      </c>
      <c r="L1205" s="620"/>
    </row>
    <row r="1206" spans="1:12" s="191" customFormat="1">
      <c r="A1206" s="189">
        <v>1195</v>
      </c>
      <c r="B1206" s="189" t="s">
        <v>1458</v>
      </c>
      <c r="C1206" s="189" t="s">
        <v>609</v>
      </c>
      <c r="D1206" s="189">
        <v>2211015</v>
      </c>
      <c r="E1206" s="189">
        <v>63763</v>
      </c>
      <c r="F1206" s="189" t="s">
        <v>609</v>
      </c>
      <c r="G1206" s="189" t="s">
        <v>1154</v>
      </c>
      <c r="H1206" s="190">
        <v>72000</v>
      </c>
      <c r="I1206" s="190">
        <v>0</v>
      </c>
      <c r="J1206" s="190"/>
      <c r="K1206" s="190">
        <f t="shared" si="23"/>
        <v>72000</v>
      </c>
      <c r="L1206" s="620"/>
    </row>
    <row r="1207" spans="1:12" s="191" customFormat="1">
      <c r="A1207" s="189">
        <v>1196</v>
      </c>
      <c r="B1207" s="189" t="s">
        <v>1459</v>
      </c>
      <c r="C1207" s="189" t="s">
        <v>609</v>
      </c>
      <c r="D1207" s="189"/>
      <c r="E1207" s="189"/>
      <c r="F1207" s="189" t="s">
        <v>609</v>
      </c>
      <c r="G1207" s="189" t="s">
        <v>1460</v>
      </c>
      <c r="H1207" s="190">
        <v>317768.65000000002</v>
      </c>
      <c r="I1207" s="190"/>
      <c r="J1207" s="190"/>
      <c r="K1207" s="190">
        <f t="shared" si="23"/>
        <v>317768.65000000002</v>
      </c>
      <c r="L1207" s="620"/>
    </row>
    <row r="1208" spans="1:12" s="191" customFormat="1">
      <c r="A1208" s="189">
        <v>1197</v>
      </c>
      <c r="B1208" s="189" t="s">
        <v>1459</v>
      </c>
      <c r="C1208" s="189" t="s">
        <v>609</v>
      </c>
      <c r="D1208" s="189"/>
      <c r="E1208" s="189"/>
      <c r="F1208" s="189" t="s">
        <v>609</v>
      </c>
      <c r="G1208" s="189" t="s">
        <v>1461</v>
      </c>
      <c r="H1208" s="190">
        <v>704446.2</v>
      </c>
      <c r="I1208" s="190"/>
      <c r="J1208" s="190"/>
      <c r="K1208" s="190">
        <f t="shared" si="23"/>
        <v>704446.2</v>
      </c>
      <c r="L1208" s="620"/>
    </row>
    <row r="1209" spans="1:12" s="191" customFormat="1">
      <c r="A1209" s="189">
        <v>1198</v>
      </c>
      <c r="B1209" s="189" t="s">
        <v>1459</v>
      </c>
      <c r="C1209" s="189" t="s">
        <v>609</v>
      </c>
      <c r="D1209" s="189"/>
      <c r="E1209" s="189"/>
      <c r="F1209" s="189" t="s">
        <v>609</v>
      </c>
      <c r="G1209" s="189" t="s">
        <v>1462</v>
      </c>
      <c r="H1209" s="190">
        <v>700110.05</v>
      </c>
      <c r="I1209" s="190"/>
      <c r="J1209" s="190"/>
      <c r="K1209" s="190">
        <f t="shared" si="23"/>
        <v>700110.05</v>
      </c>
      <c r="L1209" s="620"/>
    </row>
    <row r="1210" spans="1:12" s="191" customFormat="1">
      <c r="A1210" s="189">
        <v>1199</v>
      </c>
      <c r="B1210" s="189" t="s">
        <v>1459</v>
      </c>
      <c r="C1210" s="189" t="s">
        <v>609</v>
      </c>
      <c r="D1210" s="189"/>
      <c r="E1210" s="189"/>
      <c r="F1210" s="189" t="s">
        <v>609</v>
      </c>
      <c r="G1210" s="189" t="s">
        <v>1463</v>
      </c>
      <c r="H1210" s="190">
        <v>192240</v>
      </c>
      <c r="I1210" s="190"/>
      <c r="J1210" s="190"/>
      <c r="K1210" s="190">
        <f t="shared" si="23"/>
        <v>192240</v>
      </c>
      <c r="L1210" s="620"/>
    </row>
    <row r="1211" spans="1:12" s="191" customFormat="1">
      <c r="A1211" s="189">
        <v>1200</v>
      </c>
      <c r="B1211" s="189" t="s">
        <v>1459</v>
      </c>
      <c r="C1211" s="189" t="s">
        <v>609</v>
      </c>
      <c r="D1211" s="189"/>
      <c r="E1211" s="189"/>
      <c r="F1211" s="189" t="s">
        <v>609</v>
      </c>
      <c r="G1211" s="189" t="s">
        <v>1464</v>
      </c>
      <c r="H1211" s="190">
        <v>320558.03999999998</v>
      </c>
      <c r="I1211" s="190"/>
      <c r="J1211" s="190"/>
      <c r="K1211" s="190">
        <f t="shared" si="23"/>
        <v>320558.03999999998</v>
      </c>
      <c r="L1211" s="620"/>
    </row>
    <row r="1212" spans="1:12" s="191" customFormat="1">
      <c r="A1212" s="189">
        <v>1201</v>
      </c>
      <c r="B1212" s="189" t="s">
        <v>1459</v>
      </c>
      <c r="C1212" s="189" t="s">
        <v>609</v>
      </c>
      <c r="D1212" s="189"/>
      <c r="E1212" s="189"/>
      <c r="F1212" s="189" t="s">
        <v>609</v>
      </c>
      <c r="G1212" s="189" t="s">
        <v>1465</v>
      </c>
      <c r="H1212" s="190">
        <v>704517.54</v>
      </c>
      <c r="I1212" s="190"/>
      <c r="J1212" s="190"/>
      <c r="K1212" s="190">
        <f t="shared" si="23"/>
        <v>704517.54</v>
      </c>
      <c r="L1212" s="620"/>
    </row>
    <row r="1213" spans="1:12" s="191" customFormat="1">
      <c r="A1213" s="189">
        <v>1202</v>
      </c>
      <c r="B1213" s="189" t="s">
        <v>1459</v>
      </c>
      <c r="C1213" s="189" t="s">
        <v>609</v>
      </c>
      <c r="D1213" s="189"/>
      <c r="E1213" s="189"/>
      <c r="F1213" s="189" t="s">
        <v>609</v>
      </c>
      <c r="G1213" s="189" t="s">
        <v>1466</v>
      </c>
      <c r="H1213" s="190">
        <v>313448.65000000002</v>
      </c>
      <c r="I1213" s="190"/>
      <c r="J1213" s="190"/>
      <c r="K1213" s="190">
        <f t="shared" si="23"/>
        <v>313448.65000000002</v>
      </c>
      <c r="L1213" s="620"/>
    </row>
    <row r="1214" spans="1:12" s="191" customFormat="1">
      <c r="A1214" s="189">
        <v>1203</v>
      </c>
      <c r="B1214" s="189" t="s">
        <v>1459</v>
      </c>
      <c r="C1214" s="189" t="s">
        <v>609</v>
      </c>
      <c r="D1214" s="189"/>
      <c r="E1214" s="189"/>
      <c r="F1214" s="189" t="s">
        <v>609</v>
      </c>
      <c r="G1214" s="189" t="s">
        <v>1467</v>
      </c>
      <c r="H1214" s="190">
        <v>201600</v>
      </c>
      <c r="I1214" s="190"/>
      <c r="J1214" s="190"/>
      <c r="K1214" s="190">
        <f t="shared" ref="K1214:K1266" si="24">H1214-I1214+J1214</f>
        <v>201600</v>
      </c>
      <c r="L1214" s="620"/>
    </row>
    <row r="1215" spans="1:12" s="191" customFormat="1">
      <c r="A1215" s="189">
        <v>1204</v>
      </c>
      <c r="B1215" s="189" t="s">
        <v>1459</v>
      </c>
      <c r="C1215" s="189" t="s">
        <v>609</v>
      </c>
      <c r="D1215" s="189"/>
      <c r="E1215" s="189"/>
      <c r="F1215" s="189" t="s">
        <v>609</v>
      </c>
      <c r="G1215" s="189" t="s">
        <v>1467</v>
      </c>
      <c r="H1215" s="190">
        <v>645086</v>
      </c>
      <c r="I1215" s="190"/>
      <c r="J1215" s="190"/>
      <c r="K1215" s="190">
        <f t="shared" si="24"/>
        <v>645086</v>
      </c>
      <c r="L1215" s="620"/>
    </row>
    <row r="1216" spans="1:12" s="191" customFormat="1">
      <c r="A1216" s="189">
        <v>1205</v>
      </c>
      <c r="B1216" s="189" t="s">
        <v>1468</v>
      </c>
      <c r="C1216" s="189" t="s">
        <v>609</v>
      </c>
      <c r="D1216" s="189"/>
      <c r="E1216" s="189"/>
      <c r="F1216" s="189" t="s">
        <v>609</v>
      </c>
      <c r="G1216" s="189" t="s">
        <v>1469</v>
      </c>
      <c r="H1216" s="190">
        <v>169506</v>
      </c>
      <c r="I1216" s="190">
        <v>0</v>
      </c>
      <c r="J1216" s="190"/>
      <c r="K1216" s="190">
        <f t="shared" si="24"/>
        <v>169506</v>
      </c>
      <c r="L1216" s="620"/>
    </row>
    <row r="1217" spans="1:12" s="191" customFormat="1">
      <c r="A1217" s="189">
        <v>1206</v>
      </c>
      <c r="B1217" s="189" t="s">
        <v>1143</v>
      </c>
      <c r="C1217" s="189" t="s">
        <v>609</v>
      </c>
      <c r="D1217" s="189">
        <v>2211002</v>
      </c>
      <c r="E1217" s="189"/>
      <c r="F1217" s="189" t="s">
        <v>609</v>
      </c>
      <c r="G1217" s="189" t="s">
        <v>1470</v>
      </c>
      <c r="H1217" s="190">
        <v>2000000</v>
      </c>
      <c r="I1217" s="190"/>
      <c r="J1217" s="190"/>
      <c r="K1217" s="190">
        <f t="shared" si="24"/>
        <v>2000000</v>
      </c>
      <c r="L1217" s="620"/>
    </row>
    <row r="1218" spans="1:12" s="191" customFormat="1">
      <c r="A1218" s="189">
        <v>1207</v>
      </c>
      <c r="B1218" s="189" t="s">
        <v>1471</v>
      </c>
      <c r="C1218" s="189" t="s">
        <v>609</v>
      </c>
      <c r="D1218" s="189"/>
      <c r="E1218" s="189" t="s">
        <v>575</v>
      </c>
      <c r="F1218" s="189" t="s">
        <v>609</v>
      </c>
      <c r="G1218" s="189" t="s">
        <v>1472</v>
      </c>
      <c r="H1218" s="190">
        <v>675000</v>
      </c>
      <c r="I1218" s="190"/>
      <c r="J1218" s="190"/>
      <c r="K1218" s="190">
        <f t="shared" si="24"/>
        <v>675000</v>
      </c>
      <c r="L1218" s="620"/>
    </row>
    <row r="1219" spans="1:12" s="191" customFormat="1">
      <c r="A1219" s="189">
        <v>1208</v>
      </c>
      <c r="B1219" s="189" t="s">
        <v>1314</v>
      </c>
      <c r="C1219" s="189" t="s">
        <v>609</v>
      </c>
      <c r="D1219" s="189"/>
      <c r="E1219" s="189"/>
      <c r="F1219" s="189" t="s">
        <v>609</v>
      </c>
      <c r="G1219" s="189" t="s">
        <v>1473</v>
      </c>
      <c r="H1219" s="190">
        <v>123706.9</v>
      </c>
      <c r="I1219" s="190"/>
      <c r="J1219" s="190"/>
      <c r="K1219" s="190">
        <f t="shared" si="24"/>
        <v>123706.9</v>
      </c>
      <c r="L1219" s="620"/>
    </row>
    <row r="1220" spans="1:12" s="191" customFormat="1">
      <c r="A1220" s="189">
        <v>1209</v>
      </c>
      <c r="B1220" s="189" t="s">
        <v>1314</v>
      </c>
      <c r="C1220" s="189" t="s">
        <v>609</v>
      </c>
      <c r="D1220" s="189"/>
      <c r="E1220" s="189"/>
      <c r="F1220" s="189" t="s">
        <v>609</v>
      </c>
      <c r="G1220" s="189" t="s">
        <v>1474</v>
      </c>
      <c r="H1220" s="190">
        <v>123706.9</v>
      </c>
      <c r="I1220" s="190"/>
      <c r="J1220" s="190"/>
      <c r="K1220" s="190">
        <f t="shared" si="24"/>
        <v>123706.9</v>
      </c>
      <c r="L1220" s="620"/>
    </row>
    <row r="1221" spans="1:12" s="191" customFormat="1">
      <c r="A1221" s="189">
        <v>1210</v>
      </c>
      <c r="B1221" s="189" t="s">
        <v>1314</v>
      </c>
      <c r="C1221" s="189" t="s">
        <v>609</v>
      </c>
      <c r="D1221" s="189"/>
      <c r="E1221" s="189"/>
      <c r="F1221" s="189" t="s">
        <v>609</v>
      </c>
      <c r="G1221" s="189" t="s">
        <v>1475</v>
      </c>
      <c r="H1221" s="190">
        <v>123706.91</v>
      </c>
      <c r="I1221" s="190"/>
      <c r="J1221" s="190"/>
      <c r="K1221" s="190">
        <f t="shared" si="24"/>
        <v>123706.91</v>
      </c>
      <c r="L1221" s="620"/>
    </row>
    <row r="1222" spans="1:12" s="191" customFormat="1">
      <c r="A1222" s="189">
        <v>1211</v>
      </c>
      <c r="B1222" s="189" t="s">
        <v>1314</v>
      </c>
      <c r="C1222" s="189" t="s">
        <v>609</v>
      </c>
      <c r="D1222" s="189"/>
      <c r="E1222" s="189"/>
      <c r="F1222" s="189" t="s">
        <v>609</v>
      </c>
      <c r="G1222" s="189" t="s">
        <v>1476</v>
      </c>
      <c r="H1222" s="190">
        <v>98283.75</v>
      </c>
      <c r="I1222" s="190"/>
      <c r="J1222" s="190"/>
      <c r="K1222" s="190">
        <f t="shared" si="24"/>
        <v>98283.75</v>
      </c>
      <c r="L1222" s="620"/>
    </row>
    <row r="1223" spans="1:12" s="191" customFormat="1">
      <c r="A1223" s="189">
        <v>1212</v>
      </c>
      <c r="B1223" s="189" t="s">
        <v>1314</v>
      </c>
      <c r="C1223" s="189" t="s">
        <v>609</v>
      </c>
      <c r="D1223" s="189"/>
      <c r="E1223" s="189"/>
      <c r="F1223" s="189" t="s">
        <v>609</v>
      </c>
      <c r="G1223" s="189" t="s">
        <v>1476</v>
      </c>
      <c r="H1223" s="190">
        <v>25047.55</v>
      </c>
      <c r="I1223" s="190"/>
      <c r="J1223" s="190"/>
      <c r="K1223" s="190">
        <f t="shared" si="24"/>
        <v>25047.55</v>
      </c>
      <c r="L1223" s="620"/>
    </row>
    <row r="1224" spans="1:12" s="191" customFormat="1">
      <c r="A1224" s="189">
        <v>1213</v>
      </c>
      <c r="B1224" s="189" t="s">
        <v>1153</v>
      </c>
      <c r="C1224" s="189" t="s">
        <v>609</v>
      </c>
      <c r="D1224" s="189"/>
      <c r="E1224" s="189"/>
      <c r="F1224" s="189" t="s">
        <v>609</v>
      </c>
      <c r="G1224" s="189" t="s">
        <v>1384</v>
      </c>
      <c r="H1224" s="190">
        <v>404000</v>
      </c>
      <c r="I1224" s="190"/>
      <c r="J1224" s="190"/>
      <c r="K1224" s="190">
        <f t="shared" si="24"/>
        <v>404000</v>
      </c>
      <c r="L1224" s="620"/>
    </row>
    <row r="1225" spans="1:12" s="191" customFormat="1">
      <c r="A1225" s="189">
        <v>1214</v>
      </c>
      <c r="B1225" s="189" t="s">
        <v>1477</v>
      </c>
      <c r="C1225" s="189" t="s">
        <v>609</v>
      </c>
      <c r="D1225" s="189">
        <v>2211002</v>
      </c>
      <c r="E1225" s="189">
        <v>60743</v>
      </c>
      <c r="F1225" s="189" t="s">
        <v>609</v>
      </c>
      <c r="G1225" s="189" t="s">
        <v>1346</v>
      </c>
      <c r="H1225" s="190">
        <v>3833250</v>
      </c>
      <c r="I1225" s="190"/>
      <c r="J1225" s="190"/>
      <c r="K1225" s="190">
        <f t="shared" si="24"/>
        <v>3833250</v>
      </c>
      <c r="L1225" s="620"/>
    </row>
    <row r="1226" spans="1:12" s="191" customFormat="1">
      <c r="A1226" s="189">
        <v>1215</v>
      </c>
      <c r="B1226" s="189" t="s">
        <v>1477</v>
      </c>
      <c r="C1226" s="189" t="s">
        <v>609</v>
      </c>
      <c r="D1226" s="189">
        <v>2211002</v>
      </c>
      <c r="E1226" s="189">
        <v>63835</v>
      </c>
      <c r="F1226" s="189" t="s">
        <v>609</v>
      </c>
      <c r="G1226" s="189" t="s">
        <v>1346</v>
      </c>
      <c r="H1226" s="190">
        <v>3561400</v>
      </c>
      <c r="I1226" s="190"/>
      <c r="J1226" s="190"/>
      <c r="K1226" s="190">
        <f t="shared" si="24"/>
        <v>3561400</v>
      </c>
      <c r="L1226" s="620"/>
    </row>
    <row r="1227" spans="1:12" s="191" customFormat="1">
      <c r="A1227" s="189">
        <v>1216</v>
      </c>
      <c r="B1227" s="189" t="s">
        <v>1477</v>
      </c>
      <c r="C1227" s="189" t="s">
        <v>609</v>
      </c>
      <c r="D1227" s="189">
        <v>2211002</v>
      </c>
      <c r="E1227" s="189">
        <v>63841</v>
      </c>
      <c r="F1227" s="189" t="s">
        <v>609</v>
      </c>
      <c r="G1227" s="189" t="s">
        <v>1346</v>
      </c>
      <c r="H1227" s="190">
        <v>3993700</v>
      </c>
      <c r="I1227" s="190"/>
      <c r="J1227" s="190"/>
      <c r="K1227" s="190">
        <f t="shared" si="24"/>
        <v>3993700</v>
      </c>
      <c r="L1227" s="620"/>
    </row>
    <row r="1228" spans="1:12" s="191" customFormat="1">
      <c r="A1228" s="189">
        <v>1217</v>
      </c>
      <c r="B1228" s="189" t="s">
        <v>1477</v>
      </c>
      <c r="C1228" s="189" t="s">
        <v>609</v>
      </c>
      <c r="D1228" s="189">
        <v>2211002</v>
      </c>
      <c r="E1228" s="189">
        <v>63811</v>
      </c>
      <c r="F1228" s="189" t="s">
        <v>609</v>
      </c>
      <c r="G1228" s="189" t="s">
        <v>1384</v>
      </c>
      <c r="H1228" s="190">
        <v>988500</v>
      </c>
      <c r="I1228" s="190">
        <v>988500</v>
      </c>
      <c r="J1228" s="190"/>
      <c r="K1228" s="190">
        <f t="shared" si="24"/>
        <v>0</v>
      </c>
      <c r="L1228" s="620"/>
    </row>
    <row r="1229" spans="1:12" s="191" customFormat="1">
      <c r="A1229" s="189">
        <v>1218</v>
      </c>
      <c r="B1229" s="189" t="s">
        <v>1477</v>
      </c>
      <c r="C1229" s="189" t="s">
        <v>609</v>
      </c>
      <c r="D1229" s="189">
        <v>2211002</v>
      </c>
      <c r="E1229" s="189">
        <v>61191</v>
      </c>
      <c r="F1229" s="189" t="s">
        <v>609</v>
      </c>
      <c r="G1229" s="189" t="s">
        <v>1478</v>
      </c>
      <c r="H1229" s="190">
        <v>3009000</v>
      </c>
      <c r="I1229" s="190"/>
      <c r="J1229" s="190"/>
      <c r="K1229" s="190">
        <f t="shared" si="24"/>
        <v>3009000</v>
      </c>
      <c r="L1229" s="620"/>
    </row>
    <row r="1230" spans="1:12" s="191" customFormat="1">
      <c r="A1230" s="189">
        <v>1219</v>
      </c>
      <c r="B1230" s="189" t="s">
        <v>1477</v>
      </c>
      <c r="C1230" s="189" t="s">
        <v>609</v>
      </c>
      <c r="D1230" s="189">
        <v>2211002</v>
      </c>
      <c r="E1230" s="189"/>
      <c r="F1230" s="189" t="s">
        <v>609</v>
      </c>
      <c r="G1230" s="189" t="s">
        <v>1478</v>
      </c>
      <c r="H1230" s="190">
        <v>2742910</v>
      </c>
      <c r="I1230" s="190"/>
      <c r="J1230" s="190"/>
      <c r="K1230" s="190">
        <f t="shared" si="24"/>
        <v>2742910</v>
      </c>
      <c r="L1230" s="620"/>
    </row>
    <row r="1231" spans="1:12" s="191" customFormat="1">
      <c r="A1231" s="189">
        <v>1220</v>
      </c>
      <c r="B1231" s="189" t="s">
        <v>1479</v>
      </c>
      <c r="C1231" s="189" t="s">
        <v>609</v>
      </c>
      <c r="D1231" s="189">
        <v>2211015</v>
      </c>
      <c r="E1231" s="189"/>
      <c r="F1231" s="189" t="s">
        <v>609</v>
      </c>
      <c r="G1231" s="189" t="s">
        <v>1321</v>
      </c>
      <c r="H1231" s="190">
        <v>780000</v>
      </c>
      <c r="I1231" s="190"/>
      <c r="J1231" s="190"/>
      <c r="K1231" s="190">
        <f t="shared" si="24"/>
        <v>780000</v>
      </c>
      <c r="L1231" s="620"/>
    </row>
    <row r="1232" spans="1:12" s="191" customFormat="1">
      <c r="A1232" s="189">
        <v>1221</v>
      </c>
      <c r="B1232" s="189" t="s">
        <v>1480</v>
      </c>
      <c r="C1232" s="189" t="s">
        <v>609</v>
      </c>
      <c r="D1232" s="189"/>
      <c r="E1232" s="189">
        <v>64956</v>
      </c>
      <c r="F1232" s="189" t="s">
        <v>609</v>
      </c>
      <c r="G1232" s="189" t="s">
        <v>1481</v>
      </c>
      <c r="H1232" s="190">
        <v>87290</v>
      </c>
      <c r="I1232" s="190"/>
      <c r="J1232" s="190"/>
      <c r="K1232" s="190">
        <f t="shared" si="24"/>
        <v>87290</v>
      </c>
      <c r="L1232" s="620"/>
    </row>
    <row r="1233" spans="1:12" s="191" customFormat="1">
      <c r="A1233" s="189">
        <v>1222</v>
      </c>
      <c r="B1233" s="189" t="s">
        <v>1482</v>
      </c>
      <c r="C1233" s="189" t="s">
        <v>609</v>
      </c>
      <c r="D1233" s="189"/>
      <c r="E1233" s="189" t="s">
        <v>1483</v>
      </c>
      <c r="F1233" s="189" t="s">
        <v>609</v>
      </c>
      <c r="G1233" s="189" t="s">
        <v>1411</v>
      </c>
      <c r="H1233" s="190">
        <v>305000</v>
      </c>
      <c r="I1233" s="190"/>
      <c r="J1233" s="190"/>
      <c r="K1233" s="190">
        <f t="shared" si="24"/>
        <v>305000</v>
      </c>
      <c r="L1233" s="620"/>
    </row>
    <row r="1234" spans="1:12" s="191" customFormat="1">
      <c r="A1234" s="189">
        <v>1223</v>
      </c>
      <c r="B1234" s="189" t="s">
        <v>1484</v>
      </c>
      <c r="C1234" s="189" t="s">
        <v>609</v>
      </c>
      <c r="D1234" s="189"/>
      <c r="E1234" s="189"/>
      <c r="F1234" s="189" t="s">
        <v>609</v>
      </c>
      <c r="G1234" s="189" t="s">
        <v>1485</v>
      </c>
      <c r="H1234" s="190">
        <v>40000</v>
      </c>
      <c r="I1234" s="190"/>
      <c r="J1234" s="190"/>
      <c r="K1234" s="190">
        <f t="shared" si="24"/>
        <v>40000</v>
      </c>
      <c r="L1234" s="620"/>
    </row>
    <row r="1235" spans="1:12" s="191" customFormat="1">
      <c r="A1235" s="189">
        <v>1224</v>
      </c>
      <c r="B1235" s="189" t="s">
        <v>1486</v>
      </c>
      <c r="C1235" s="189" t="s">
        <v>609</v>
      </c>
      <c r="D1235" s="189"/>
      <c r="E1235" s="189">
        <v>10849</v>
      </c>
      <c r="F1235" s="189" t="s">
        <v>609</v>
      </c>
      <c r="G1235" s="189" t="s">
        <v>1487</v>
      </c>
      <c r="H1235" s="190">
        <v>80000</v>
      </c>
      <c r="I1235" s="190"/>
      <c r="J1235" s="190"/>
      <c r="K1235" s="190">
        <f t="shared" si="24"/>
        <v>80000</v>
      </c>
      <c r="L1235" s="620"/>
    </row>
    <row r="1236" spans="1:12" s="191" customFormat="1">
      <c r="A1236" s="189">
        <v>1225</v>
      </c>
      <c r="B1236" s="189" t="s">
        <v>1488</v>
      </c>
      <c r="C1236" s="189" t="s">
        <v>609</v>
      </c>
      <c r="D1236" s="189">
        <v>2211002</v>
      </c>
      <c r="E1236" s="189">
        <v>10828</v>
      </c>
      <c r="F1236" s="189" t="s">
        <v>609</v>
      </c>
      <c r="G1236" s="189" t="s">
        <v>1246</v>
      </c>
      <c r="H1236" s="190">
        <v>1404000</v>
      </c>
      <c r="I1236" s="190">
        <v>1404000</v>
      </c>
      <c r="J1236" s="190"/>
      <c r="K1236" s="190">
        <f t="shared" si="24"/>
        <v>0</v>
      </c>
      <c r="L1236" s="620"/>
    </row>
    <row r="1237" spans="1:12" s="191" customFormat="1">
      <c r="A1237" s="189">
        <v>1226</v>
      </c>
      <c r="B1237" s="189" t="s">
        <v>1488</v>
      </c>
      <c r="C1237" s="189" t="s">
        <v>609</v>
      </c>
      <c r="D1237" s="189">
        <v>2211002</v>
      </c>
      <c r="E1237" s="189">
        <v>63575</v>
      </c>
      <c r="F1237" s="189" t="s">
        <v>609</v>
      </c>
      <c r="G1237" s="189" t="s">
        <v>1435</v>
      </c>
      <c r="H1237" s="190">
        <v>180000</v>
      </c>
      <c r="I1237" s="190"/>
      <c r="J1237" s="190"/>
      <c r="K1237" s="190">
        <f t="shared" si="24"/>
        <v>180000</v>
      </c>
      <c r="L1237" s="620"/>
    </row>
    <row r="1238" spans="1:12" s="191" customFormat="1">
      <c r="A1238" s="189">
        <v>1227</v>
      </c>
      <c r="B1238" s="189" t="s">
        <v>1488</v>
      </c>
      <c r="C1238" s="189" t="s">
        <v>609</v>
      </c>
      <c r="D1238" s="189">
        <v>2211002</v>
      </c>
      <c r="E1238" s="189"/>
      <c r="F1238" s="189" t="s">
        <v>609</v>
      </c>
      <c r="G1238" s="189" t="s">
        <v>1478</v>
      </c>
      <c r="H1238" s="190">
        <v>1740000</v>
      </c>
      <c r="I1238" s="190">
        <v>1740000</v>
      </c>
      <c r="J1238" s="190"/>
      <c r="K1238" s="190">
        <f t="shared" si="24"/>
        <v>0</v>
      </c>
      <c r="L1238" s="620"/>
    </row>
    <row r="1239" spans="1:12" s="191" customFormat="1">
      <c r="A1239" s="189">
        <v>1228</v>
      </c>
      <c r="B1239" s="189" t="s">
        <v>1488</v>
      </c>
      <c r="C1239" s="189" t="s">
        <v>609</v>
      </c>
      <c r="D1239" s="189"/>
      <c r="E1239" s="189"/>
      <c r="F1239" s="189" t="s">
        <v>609</v>
      </c>
      <c r="G1239" s="189" t="s">
        <v>1256</v>
      </c>
      <c r="H1239" s="190">
        <v>418500</v>
      </c>
      <c r="I1239" s="190">
        <v>418500</v>
      </c>
      <c r="J1239" s="190"/>
      <c r="K1239" s="190">
        <f t="shared" si="24"/>
        <v>0</v>
      </c>
      <c r="L1239" s="620"/>
    </row>
    <row r="1240" spans="1:12" s="191" customFormat="1">
      <c r="A1240" s="189">
        <v>1229</v>
      </c>
      <c r="B1240" s="189" t="s">
        <v>1322</v>
      </c>
      <c r="C1240" s="189" t="s">
        <v>609</v>
      </c>
      <c r="D1240" s="189"/>
      <c r="E1240" s="189">
        <v>56438</v>
      </c>
      <c r="F1240" s="189" t="s">
        <v>609</v>
      </c>
      <c r="G1240" s="189" t="s">
        <v>1489</v>
      </c>
      <c r="H1240" s="190">
        <v>503000</v>
      </c>
      <c r="I1240" s="190"/>
      <c r="J1240" s="190"/>
      <c r="K1240" s="190">
        <f t="shared" si="24"/>
        <v>503000</v>
      </c>
      <c r="L1240" s="620"/>
    </row>
    <row r="1241" spans="1:12" s="191" customFormat="1">
      <c r="A1241" s="189">
        <v>1230</v>
      </c>
      <c r="B1241" s="189" t="s">
        <v>1490</v>
      </c>
      <c r="C1241" s="189" t="s">
        <v>609</v>
      </c>
      <c r="D1241" s="189"/>
      <c r="E1241" s="189">
        <v>63762</v>
      </c>
      <c r="F1241" s="189" t="s">
        <v>609</v>
      </c>
      <c r="G1241" s="189" t="s">
        <v>1491</v>
      </c>
      <c r="H1241" s="190">
        <v>205000</v>
      </c>
      <c r="I1241" s="190"/>
      <c r="J1241" s="190"/>
      <c r="K1241" s="190">
        <f t="shared" si="24"/>
        <v>205000</v>
      </c>
      <c r="L1241" s="620"/>
    </row>
    <row r="1242" spans="1:12" s="191" customFormat="1">
      <c r="A1242" s="189">
        <v>1231</v>
      </c>
      <c r="B1242" s="189" t="s">
        <v>1490</v>
      </c>
      <c r="C1242" s="189" t="s">
        <v>609</v>
      </c>
      <c r="D1242" s="189"/>
      <c r="E1242" s="189">
        <v>49504</v>
      </c>
      <c r="F1242" s="189" t="s">
        <v>609</v>
      </c>
      <c r="G1242" s="189" t="s">
        <v>1492</v>
      </c>
      <c r="H1242" s="190">
        <v>316500</v>
      </c>
      <c r="I1242" s="190"/>
      <c r="J1242" s="190"/>
      <c r="K1242" s="190">
        <f t="shared" si="24"/>
        <v>316500</v>
      </c>
      <c r="L1242" s="620"/>
    </row>
    <row r="1243" spans="1:12" s="191" customFormat="1">
      <c r="A1243" s="189">
        <v>1232</v>
      </c>
      <c r="B1243" s="189" t="s">
        <v>1172</v>
      </c>
      <c r="C1243" s="189" t="s">
        <v>609</v>
      </c>
      <c r="D1243" s="189">
        <v>2211015</v>
      </c>
      <c r="E1243" s="189">
        <v>63756</v>
      </c>
      <c r="F1243" s="189" t="s">
        <v>609</v>
      </c>
      <c r="G1243" s="189" t="s">
        <v>1493</v>
      </c>
      <c r="H1243" s="190">
        <v>646548</v>
      </c>
      <c r="I1243" s="190"/>
      <c r="J1243" s="190"/>
      <c r="K1243" s="190">
        <f t="shared" si="24"/>
        <v>646548</v>
      </c>
      <c r="L1243" s="620"/>
    </row>
    <row r="1244" spans="1:12" s="191" customFormat="1">
      <c r="A1244" s="189">
        <v>1233</v>
      </c>
      <c r="B1244" s="189" t="s">
        <v>1328</v>
      </c>
      <c r="C1244" s="189" t="s">
        <v>609</v>
      </c>
      <c r="D1244" s="189"/>
      <c r="E1244" s="189"/>
      <c r="F1244" s="189" t="s">
        <v>609</v>
      </c>
      <c r="G1244" s="189" t="s">
        <v>1494</v>
      </c>
      <c r="H1244" s="190">
        <v>724627</v>
      </c>
      <c r="I1244" s="190"/>
      <c r="J1244" s="190"/>
      <c r="K1244" s="190">
        <f t="shared" si="24"/>
        <v>724627</v>
      </c>
      <c r="L1244" s="620"/>
    </row>
    <row r="1245" spans="1:12" s="191" customFormat="1">
      <c r="A1245" s="189">
        <v>1234</v>
      </c>
      <c r="B1245" s="189" t="s">
        <v>1328</v>
      </c>
      <c r="C1245" s="189" t="s">
        <v>609</v>
      </c>
      <c r="D1245" s="189"/>
      <c r="E1245" s="189" t="s">
        <v>1495</v>
      </c>
      <c r="F1245" s="189" t="s">
        <v>609</v>
      </c>
      <c r="G1245" s="189" t="s">
        <v>1496</v>
      </c>
      <c r="H1245" s="190">
        <v>343621</v>
      </c>
      <c r="I1245" s="190"/>
      <c r="J1245" s="190"/>
      <c r="K1245" s="190">
        <f t="shared" si="24"/>
        <v>343621</v>
      </c>
      <c r="L1245" s="620"/>
    </row>
    <row r="1246" spans="1:12" s="191" customFormat="1">
      <c r="A1246" s="189">
        <v>1235</v>
      </c>
      <c r="B1246" s="189" t="s">
        <v>1497</v>
      </c>
      <c r="C1246" s="189" t="s">
        <v>609</v>
      </c>
      <c r="D1246" s="189">
        <v>2211002</v>
      </c>
      <c r="E1246" s="189" t="s">
        <v>1498</v>
      </c>
      <c r="F1246" s="189" t="s">
        <v>609</v>
      </c>
      <c r="G1246" s="189" t="s">
        <v>1346</v>
      </c>
      <c r="H1246" s="190">
        <v>4016100</v>
      </c>
      <c r="I1246" s="190">
        <v>4016100</v>
      </c>
      <c r="J1246" s="190"/>
      <c r="K1246" s="190">
        <f t="shared" si="24"/>
        <v>0</v>
      </c>
      <c r="L1246" s="620"/>
    </row>
    <row r="1247" spans="1:12" s="191" customFormat="1">
      <c r="A1247" s="189">
        <v>1236</v>
      </c>
      <c r="B1247" s="189" t="s">
        <v>1497</v>
      </c>
      <c r="C1247" s="189" t="s">
        <v>609</v>
      </c>
      <c r="D1247" s="189">
        <v>2211002</v>
      </c>
      <c r="E1247" s="189">
        <v>63844</v>
      </c>
      <c r="F1247" s="189" t="s">
        <v>609</v>
      </c>
      <c r="G1247" s="189" t="s">
        <v>1346</v>
      </c>
      <c r="H1247" s="190">
        <v>3991080</v>
      </c>
      <c r="I1247" s="190"/>
      <c r="J1247" s="190"/>
      <c r="K1247" s="190">
        <f t="shared" si="24"/>
        <v>3991080</v>
      </c>
      <c r="L1247" s="620"/>
    </row>
    <row r="1248" spans="1:12" s="191" customFormat="1">
      <c r="A1248" s="189">
        <v>1237</v>
      </c>
      <c r="B1248" s="189" t="s">
        <v>1497</v>
      </c>
      <c r="C1248" s="189" t="s">
        <v>609</v>
      </c>
      <c r="D1248" s="189">
        <v>2211002</v>
      </c>
      <c r="E1248" s="189">
        <v>63812</v>
      </c>
      <c r="F1248" s="189" t="s">
        <v>609</v>
      </c>
      <c r="G1248" s="189" t="s">
        <v>1435</v>
      </c>
      <c r="H1248" s="190">
        <v>1778500</v>
      </c>
      <c r="I1248" s="190">
        <v>1778500</v>
      </c>
      <c r="J1248" s="190"/>
      <c r="K1248" s="190">
        <f t="shared" si="24"/>
        <v>0</v>
      </c>
      <c r="L1248" s="620"/>
    </row>
    <row r="1249" spans="1:12" s="191" customFormat="1">
      <c r="A1249" s="189">
        <v>1238</v>
      </c>
      <c r="B1249" s="189" t="s">
        <v>1497</v>
      </c>
      <c r="C1249" s="189" t="s">
        <v>609</v>
      </c>
      <c r="D1249" s="189">
        <v>2211002</v>
      </c>
      <c r="E1249" s="189"/>
      <c r="F1249" s="189" t="s">
        <v>609</v>
      </c>
      <c r="G1249" s="189" t="s">
        <v>1384</v>
      </c>
      <c r="H1249" s="190">
        <v>4248500</v>
      </c>
      <c r="I1249" s="190"/>
      <c r="J1249" s="190"/>
      <c r="K1249" s="190">
        <f t="shared" si="24"/>
        <v>4248500</v>
      </c>
      <c r="L1249" s="620"/>
    </row>
    <row r="1250" spans="1:12" s="191" customFormat="1">
      <c r="A1250" s="189">
        <v>1239</v>
      </c>
      <c r="B1250" s="189" t="s">
        <v>1497</v>
      </c>
      <c r="C1250" s="189" t="s">
        <v>609</v>
      </c>
      <c r="D1250" s="189">
        <v>2211002</v>
      </c>
      <c r="E1250" s="189">
        <v>61334</v>
      </c>
      <c r="F1250" s="189" t="s">
        <v>609</v>
      </c>
      <c r="G1250" s="189" t="s">
        <v>1478</v>
      </c>
      <c r="H1250" s="190">
        <v>4160465</v>
      </c>
      <c r="I1250" s="190"/>
      <c r="J1250" s="190"/>
      <c r="K1250" s="190">
        <f t="shared" si="24"/>
        <v>4160465</v>
      </c>
      <c r="L1250" s="620"/>
    </row>
    <row r="1251" spans="1:12" s="191" customFormat="1">
      <c r="A1251" s="189">
        <v>1240</v>
      </c>
      <c r="B1251" s="189" t="s">
        <v>1497</v>
      </c>
      <c r="C1251" s="189" t="s">
        <v>609</v>
      </c>
      <c r="D1251" s="189">
        <v>2211001</v>
      </c>
      <c r="E1251" s="189">
        <v>63837</v>
      </c>
      <c r="F1251" s="189" t="s">
        <v>609</v>
      </c>
      <c r="G1251" s="189" t="s">
        <v>1106</v>
      </c>
      <c r="H1251" s="190">
        <v>4115300</v>
      </c>
      <c r="I1251" s="190"/>
      <c r="J1251" s="190"/>
      <c r="K1251" s="190">
        <f t="shared" si="24"/>
        <v>4115300</v>
      </c>
      <c r="L1251" s="620"/>
    </row>
    <row r="1252" spans="1:12" s="191" customFormat="1">
      <c r="A1252" s="189">
        <v>1241</v>
      </c>
      <c r="B1252" s="189" t="s">
        <v>1182</v>
      </c>
      <c r="C1252" s="189" t="s">
        <v>609</v>
      </c>
      <c r="D1252" s="189"/>
      <c r="E1252" s="189">
        <v>63565</v>
      </c>
      <c r="F1252" s="189" t="s">
        <v>609</v>
      </c>
      <c r="G1252" s="189" t="s">
        <v>1333</v>
      </c>
      <c r="H1252" s="190">
        <v>711000</v>
      </c>
      <c r="I1252" s="190">
        <v>711000</v>
      </c>
      <c r="J1252" s="190"/>
      <c r="K1252" s="190">
        <f t="shared" si="24"/>
        <v>0</v>
      </c>
      <c r="L1252" s="620"/>
    </row>
    <row r="1253" spans="1:12" s="191" customFormat="1">
      <c r="A1253" s="189">
        <v>1242</v>
      </c>
      <c r="B1253" s="189" t="s">
        <v>1332</v>
      </c>
      <c r="C1253" s="189" t="s">
        <v>609</v>
      </c>
      <c r="D1253" s="189">
        <v>2211015</v>
      </c>
      <c r="E1253" s="189">
        <v>69775</v>
      </c>
      <c r="F1253" s="189" t="s">
        <v>609</v>
      </c>
      <c r="G1253" s="189" t="s">
        <v>1321</v>
      </c>
      <c r="H1253" s="190">
        <v>240039.5</v>
      </c>
      <c r="I1253" s="190">
        <v>240039.5</v>
      </c>
      <c r="J1253" s="190"/>
      <c r="K1253" s="190">
        <f t="shared" si="24"/>
        <v>0</v>
      </c>
      <c r="L1253" s="620"/>
    </row>
    <row r="1254" spans="1:12" s="191" customFormat="1">
      <c r="A1254" s="189">
        <v>1243</v>
      </c>
      <c r="B1254" s="189" t="s">
        <v>1332</v>
      </c>
      <c r="C1254" s="189" t="s">
        <v>609</v>
      </c>
      <c r="D1254" s="189">
        <v>2211015</v>
      </c>
      <c r="E1254" s="189" t="s">
        <v>1499</v>
      </c>
      <c r="F1254" s="189" t="s">
        <v>609</v>
      </c>
      <c r="G1254" s="189" t="s">
        <v>1321</v>
      </c>
      <c r="H1254" s="190">
        <v>226971.45</v>
      </c>
      <c r="I1254" s="190">
        <v>226971.45</v>
      </c>
      <c r="J1254" s="190"/>
      <c r="K1254" s="190">
        <f t="shared" si="24"/>
        <v>0</v>
      </c>
      <c r="L1254" s="620"/>
    </row>
    <row r="1255" spans="1:12" s="191" customFormat="1">
      <c r="A1255" s="189">
        <v>1244</v>
      </c>
      <c r="B1255" s="189" t="s">
        <v>1500</v>
      </c>
      <c r="C1255" s="189" t="s">
        <v>609</v>
      </c>
      <c r="D1255" s="189"/>
      <c r="E1255" s="189" t="s">
        <v>1501</v>
      </c>
      <c r="F1255" s="189" t="s">
        <v>609</v>
      </c>
      <c r="G1255" s="189" t="s">
        <v>1502</v>
      </c>
      <c r="H1255" s="190">
        <v>2018000</v>
      </c>
      <c r="I1255" s="190"/>
      <c r="J1255" s="190"/>
      <c r="K1255" s="190">
        <f t="shared" si="24"/>
        <v>2018000</v>
      </c>
      <c r="L1255" s="620"/>
    </row>
    <row r="1256" spans="1:12" s="191" customFormat="1">
      <c r="A1256" s="189">
        <v>1245</v>
      </c>
      <c r="B1256" s="189" t="s">
        <v>1503</v>
      </c>
      <c r="C1256" s="189" t="s">
        <v>609</v>
      </c>
      <c r="D1256" s="189">
        <v>2211002</v>
      </c>
      <c r="E1256" s="189">
        <v>64304</v>
      </c>
      <c r="F1256" s="189" t="s">
        <v>609</v>
      </c>
      <c r="G1256" s="189" t="s">
        <v>1246</v>
      </c>
      <c r="H1256" s="190">
        <v>2086500</v>
      </c>
      <c r="I1256" s="190">
        <v>2086500</v>
      </c>
      <c r="J1256" s="190"/>
      <c r="K1256" s="190">
        <f t="shared" si="24"/>
        <v>0</v>
      </c>
      <c r="L1256" s="620"/>
    </row>
    <row r="1257" spans="1:12" s="191" customFormat="1">
      <c r="A1257" s="189">
        <v>1246</v>
      </c>
      <c r="B1257" s="189" t="s">
        <v>1504</v>
      </c>
      <c r="C1257" s="189" t="s">
        <v>609</v>
      </c>
      <c r="D1257" s="189"/>
      <c r="E1257" s="189" t="s">
        <v>1505</v>
      </c>
      <c r="F1257" s="189" t="s">
        <v>609</v>
      </c>
      <c r="G1257" s="189" t="s">
        <v>1506</v>
      </c>
      <c r="H1257" s="190">
        <v>510000</v>
      </c>
      <c r="I1257" s="190"/>
      <c r="J1257" s="190"/>
      <c r="K1257" s="190">
        <f t="shared" si="24"/>
        <v>510000</v>
      </c>
      <c r="L1257" s="620"/>
    </row>
    <row r="1258" spans="1:12" s="191" customFormat="1">
      <c r="A1258" s="189">
        <v>1247</v>
      </c>
      <c r="B1258" s="189" t="s">
        <v>1507</v>
      </c>
      <c r="C1258" s="189" t="s">
        <v>609</v>
      </c>
      <c r="D1258" s="189">
        <v>2211002</v>
      </c>
      <c r="E1258" s="189">
        <v>54069</v>
      </c>
      <c r="F1258" s="189" t="s">
        <v>609</v>
      </c>
      <c r="G1258" s="189" t="s">
        <v>1078</v>
      </c>
      <c r="H1258" s="190">
        <v>2910000</v>
      </c>
      <c r="I1258" s="190"/>
      <c r="J1258" s="190"/>
      <c r="K1258" s="190">
        <f t="shared" si="24"/>
        <v>2910000</v>
      </c>
      <c r="L1258" s="620"/>
    </row>
    <row r="1259" spans="1:12" s="191" customFormat="1">
      <c r="A1259" s="189">
        <v>1248</v>
      </c>
      <c r="B1259" s="189" t="s">
        <v>1508</v>
      </c>
      <c r="C1259" s="189" t="s">
        <v>609</v>
      </c>
      <c r="D1259" s="189"/>
      <c r="E1259" s="189"/>
      <c r="F1259" s="189" t="s">
        <v>609</v>
      </c>
      <c r="G1259" s="189" t="s">
        <v>1509</v>
      </c>
      <c r="H1259" s="190">
        <v>449999</v>
      </c>
      <c r="I1259" s="190"/>
      <c r="J1259" s="190"/>
      <c r="K1259" s="190">
        <f t="shared" si="24"/>
        <v>449999</v>
      </c>
      <c r="L1259" s="620"/>
    </row>
    <row r="1260" spans="1:12" s="191" customFormat="1">
      <c r="A1260" s="189">
        <v>1249</v>
      </c>
      <c r="B1260" s="189" t="s">
        <v>1508</v>
      </c>
      <c r="C1260" s="189" t="s">
        <v>609</v>
      </c>
      <c r="D1260" s="189"/>
      <c r="E1260" s="189">
        <v>49651</v>
      </c>
      <c r="F1260" s="189" t="s">
        <v>609</v>
      </c>
      <c r="G1260" s="189" t="s">
        <v>1509</v>
      </c>
      <c r="H1260" s="190">
        <v>454470</v>
      </c>
      <c r="I1260" s="190"/>
      <c r="J1260" s="190"/>
      <c r="K1260" s="190">
        <f t="shared" si="24"/>
        <v>454470</v>
      </c>
      <c r="L1260" s="620"/>
    </row>
    <row r="1261" spans="1:12" s="191" customFormat="1">
      <c r="A1261" s="189">
        <v>1250</v>
      </c>
      <c r="B1261" s="189" t="s">
        <v>1510</v>
      </c>
      <c r="C1261" s="189" t="s">
        <v>609</v>
      </c>
      <c r="D1261" s="189">
        <v>2211002</v>
      </c>
      <c r="E1261" s="189">
        <v>49600</v>
      </c>
      <c r="F1261" s="189" t="s">
        <v>609</v>
      </c>
      <c r="G1261" s="189" t="s">
        <v>1346</v>
      </c>
      <c r="H1261" s="190">
        <v>3460600</v>
      </c>
      <c r="I1261" s="190">
        <v>3460600</v>
      </c>
      <c r="J1261" s="190"/>
      <c r="K1261" s="190">
        <f t="shared" si="24"/>
        <v>0</v>
      </c>
      <c r="L1261" s="620"/>
    </row>
    <row r="1262" spans="1:12" s="191" customFormat="1">
      <c r="A1262" s="189">
        <v>1251</v>
      </c>
      <c r="B1262" s="189" t="s">
        <v>1510</v>
      </c>
      <c r="C1262" s="189" t="s">
        <v>609</v>
      </c>
      <c r="D1262" s="189">
        <v>2211002</v>
      </c>
      <c r="E1262" s="189">
        <v>63845</v>
      </c>
      <c r="F1262" s="189" t="s">
        <v>609</v>
      </c>
      <c r="G1262" s="189" t="s">
        <v>1346</v>
      </c>
      <c r="H1262" s="190">
        <v>3571200</v>
      </c>
      <c r="I1262" s="190"/>
      <c r="J1262" s="190"/>
      <c r="K1262" s="190">
        <f t="shared" si="24"/>
        <v>3571200</v>
      </c>
      <c r="L1262" s="620"/>
    </row>
    <row r="1263" spans="1:12" s="191" customFormat="1">
      <c r="A1263" s="189">
        <v>1252</v>
      </c>
      <c r="B1263" s="189" t="s">
        <v>1510</v>
      </c>
      <c r="C1263" s="189" t="s">
        <v>609</v>
      </c>
      <c r="D1263" s="189">
        <v>2211002</v>
      </c>
      <c r="E1263" s="189">
        <v>63814</v>
      </c>
      <c r="F1263" s="189" t="s">
        <v>609</v>
      </c>
      <c r="G1263" s="189" t="s">
        <v>1346</v>
      </c>
      <c r="H1263" s="190">
        <v>3913900</v>
      </c>
      <c r="I1263" s="190"/>
      <c r="J1263" s="190"/>
      <c r="K1263" s="190">
        <f t="shared" si="24"/>
        <v>3913900</v>
      </c>
      <c r="L1263" s="620"/>
    </row>
    <row r="1264" spans="1:12" s="191" customFormat="1">
      <c r="A1264" s="189">
        <v>1253</v>
      </c>
      <c r="B1264" s="189" t="s">
        <v>1511</v>
      </c>
      <c r="C1264" s="189" t="s">
        <v>609</v>
      </c>
      <c r="D1264" s="189"/>
      <c r="E1264" s="189">
        <v>63839</v>
      </c>
      <c r="F1264" s="189" t="s">
        <v>609</v>
      </c>
      <c r="G1264" s="189" t="s">
        <v>1512</v>
      </c>
      <c r="H1264" s="190">
        <v>225500</v>
      </c>
      <c r="I1264" s="190"/>
      <c r="J1264" s="190"/>
      <c r="K1264" s="190">
        <f t="shared" si="24"/>
        <v>225500</v>
      </c>
      <c r="L1264" s="620"/>
    </row>
    <row r="1265" spans="1:12" s="191" customFormat="1">
      <c r="A1265" s="189">
        <v>1254</v>
      </c>
      <c r="B1265" s="189" t="s">
        <v>1511</v>
      </c>
      <c r="C1265" s="189" t="s">
        <v>609</v>
      </c>
      <c r="D1265" s="189"/>
      <c r="E1265" s="189">
        <v>49537</v>
      </c>
      <c r="F1265" s="189" t="s">
        <v>609</v>
      </c>
      <c r="G1265" s="189" t="s">
        <v>1513</v>
      </c>
      <c r="H1265" s="190">
        <v>283500</v>
      </c>
      <c r="I1265" s="190"/>
      <c r="J1265" s="190"/>
      <c r="K1265" s="190">
        <f t="shared" si="24"/>
        <v>283500</v>
      </c>
      <c r="L1265" s="620"/>
    </row>
    <row r="1266" spans="1:12" s="191" customFormat="1">
      <c r="A1266" s="189">
        <v>1255</v>
      </c>
      <c r="B1266" s="189" t="s">
        <v>1514</v>
      </c>
      <c r="C1266" s="189" t="s">
        <v>609</v>
      </c>
      <c r="D1266" s="189">
        <v>2211002</v>
      </c>
      <c r="E1266" s="189">
        <v>63830</v>
      </c>
      <c r="F1266" s="189" t="s">
        <v>609</v>
      </c>
      <c r="G1266" s="189" t="s">
        <v>1435</v>
      </c>
      <c r="H1266" s="190">
        <v>680500</v>
      </c>
      <c r="I1266" s="190"/>
      <c r="J1266" s="190"/>
      <c r="K1266" s="190">
        <f t="shared" si="24"/>
        <v>680500</v>
      </c>
      <c r="L1266" s="620"/>
    </row>
    <row r="1267" spans="1:12" s="685" customFormat="1">
      <c r="A1267" s="189">
        <v>1256</v>
      </c>
      <c r="B1267" s="676" t="s">
        <v>1208</v>
      </c>
      <c r="C1267" s="1019"/>
      <c r="D1267" s="1019"/>
      <c r="E1267" s="1019"/>
      <c r="F1267" s="1019"/>
      <c r="G1267" s="1019"/>
      <c r="H1267" s="687"/>
      <c r="I1267" s="687"/>
      <c r="J1267" s="190">
        <v>200000</v>
      </c>
      <c r="K1267" s="190">
        <v>200000</v>
      </c>
      <c r="L1267" s="684"/>
    </row>
    <row r="1268" spans="1:12" s="685" customFormat="1">
      <c r="A1268" s="189">
        <v>1257</v>
      </c>
      <c r="B1268" s="688" t="s">
        <v>1210</v>
      </c>
      <c r="C1268" s="1019"/>
      <c r="D1268" s="1019"/>
      <c r="E1268" s="1019"/>
      <c r="F1268" s="1019"/>
      <c r="G1268" s="1019"/>
      <c r="H1268" s="687"/>
      <c r="I1268" s="687"/>
      <c r="J1268" s="190">
        <v>3642590</v>
      </c>
      <c r="K1268" s="190">
        <v>3642590</v>
      </c>
      <c r="L1268" s="684"/>
    </row>
    <row r="1269" spans="1:12" s="685" customFormat="1">
      <c r="A1269" s="189">
        <v>1258</v>
      </c>
      <c r="B1269" s="688" t="s">
        <v>1358</v>
      </c>
      <c r="C1269" s="1019"/>
      <c r="D1269" s="1019"/>
      <c r="E1269" s="1019"/>
      <c r="F1269" s="1019"/>
      <c r="G1269" s="1019"/>
      <c r="H1269" s="687"/>
      <c r="I1269" s="687"/>
      <c r="J1269" s="190">
        <v>0</v>
      </c>
      <c r="K1269" s="190">
        <v>0</v>
      </c>
      <c r="L1269" s="684"/>
    </row>
    <row r="1270" spans="1:12" s="685" customFormat="1">
      <c r="A1270" s="189">
        <v>1259</v>
      </c>
      <c r="B1270" s="688" t="s">
        <v>1212</v>
      </c>
      <c r="C1270" s="1019"/>
      <c r="D1270" s="1019"/>
      <c r="E1270" s="1019"/>
      <c r="F1270" s="1019"/>
      <c r="G1270" s="1019"/>
      <c r="H1270" s="687"/>
      <c r="I1270" s="687"/>
      <c r="J1270" s="190">
        <v>4272438</v>
      </c>
      <c r="K1270" s="190">
        <v>4272438</v>
      </c>
      <c r="L1270" s="684"/>
    </row>
    <row r="1271" spans="1:12" s="685" customFormat="1">
      <c r="A1271" s="189">
        <v>1260</v>
      </c>
      <c r="B1271" s="688" t="s">
        <v>1213</v>
      </c>
      <c r="C1271" s="1019"/>
      <c r="D1271" s="1019"/>
      <c r="E1271" s="1019"/>
      <c r="F1271" s="1019"/>
      <c r="G1271" s="1019"/>
      <c r="H1271" s="687"/>
      <c r="I1271" s="687"/>
      <c r="J1271" s="190">
        <v>928000</v>
      </c>
      <c r="K1271" s="190">
        <v>928000</v>
      </c>
      <c r="L1271" s="684"/>
    </row>
    <row r="1272" spans="1:12" s="685" customFormat="1">
      <c r="A1272" s="189">
        <v>1261</v>
      </c>
      <c r="B1272" s="688" t="s">
        <v>1219</v>
      </c>
      <c r="C1272" s="1019"/>
      <c r="D1272" s="1019"/>
      <c r="E1272" s="1019"/>
      <c r="F1272" s="1019"/>
      <c r="G1272" s="1019"/>
      <c r="H1272" s="687"/>
      <c r="I1272" s="687"/>
      <c r="J1272" s="190">
        <v>623800</v>
      </c>
      <c r="K1272" s="190">
        <v>623800</v>
      </c>
      <c r="L1272" s="684"/>
    </row>
    <row r="1273" spans="1:12" s="685" customFormat="1">
      <c r="A1273" s="189">
        <v>1262</v>
      </c>
      <c r="B1273" s="688" t="s">
        <v>1515</v>
      </c>
      <c r="C1273" s="1019"/>
      <c r="D1273" s="1019"/>
      <c r="E1273" s="1019"/>
      <c r="F1273" s="1019"/>
      <c r="G1273" s="1019"/>
      <c r="H1273" s="687"/>
      <c r="I1273" s="687"/>
      <c r="J1273" s="190">
        <v>610000</v>
      </c>
      <c r="K1273" s="190">
        <v>610000</v>
      </c>
      <c r="L1273" s="684"/>
    </row>
    <row r="1274" spans="1:12" s="685" customFormat="1">
      <c r="A1274" s="189">
        <v>1263</v>
      </c>
      <c r="B1274" s="688" t="s">
        <v>1224</v>
      </c>
      <c r="C1274" s="1019"/>
      <c r="D1274" s="1019"/>
      <c r="E1274" s="1019"/>
      <c r="F1274" s="1019"/>
      <c r="G1274" s="1019"/>
      <c r="H1274" s="687"/>
      <c r="I1274" s="687"/>
      <c r="J1274" s="190">
        <v>728000.1</v>
      </c>
      <c r="K1274" s="190">
        <v>728000.1</v>
      </c>
      <c r="L1274" s="684"/>
    </row>
    <row r="1275" spans="1:12" s="685" customFormat="1">
      <c r="A1275" s="189">
        <v>1264</v>
      </c>
      <c r="B1275" s="688" t="s">
        <v>1367</v>
      </c>
      <c r="C1275" s="1019"/>
      <c r="D1275" s="1019"/>
      <c r="E1275" s="1019"/>
      <c r="F1275" s="1019"/>
      <c r="G1275" s="1019"/>
      <c r="H1275" s="687"/>
      <c r="I1275" s="687"/>
      <c r="J1275" s="190">
        <v>621590.91</v>
      </c>
      <c r="K1275" s="190">
        <v>621590.91</v>
      </c>
      <c r="L1275" s="684"/>
    </row>
    <row r="1276" spans="1:12" s="685" customFormat="1">
      <c r="A1276" s="189">
        <v>1265</v>
      </c>
      <c r="B1276" s="688" t="s">
        <v>1372</v>
      </c>
      <c r="C1276" s="1019"/>
      <c r="D1276" s="1019"/>
      <c r="E1276" s="1019"/>
      <c r="F1276" s="1019"/>
      <c r="G1276" s="1019"/>
      <c r="H1276" s="687"/>
      <c r="I1276" s="687"/>
      <c r="J1276" s="190">
        <v>2058000</v>
      </c>
      <c r="K1276" s="190">
        <v>2058000</v>
      </c>
      <c r="L1276" s="684"/>
    </row>
    <row r="1277" spans="1:12" s="685" customFormat="1">
      <c r="A1277" s="189">
        <v>1266</v>
      </c>
      <c r="B1277" s="688" t="s">
        <v>1033</v>
      </c>
      <c r="C1277" s="1019"/>
      <c r="D1277" s="1019"/>
      <c r="E1277" s="1019"/>
      <c r="F1277" s="1019"/>
      <c r="G1277" s="1019"/>
      <c r="H1277" s="687"/>
      <c r="I1277" s="687"/>
      <c r="J1277" s="190">
        <v>612000</v>
      </c>
      <c r="K1277" s="190">
        <v>612000</v>
      </c>
      <c r="L1277" s="684"/>
    </row>
    <row r="1278" spans="1:12" s="685" customFormat="1">
      <c r="A1278" s="189">
        <v>1267</v>
      </c>
      <c r="B1278" s="688" t="s">
        <v>1377</v>
      </c>
      <c r="C1278" s="1019"/>
      <c r="D1278" s="1019"/>
      <c r="E1278" s="1019"/>
      <c r="F1278" s="1019"/>
      <c r="G1278" s="1019"/>
      <c r="H1278" s="687"/>
      <c r="I1278" s="687"/>
      <c r="J1278" s="190">
        <v>0</v>
      </c>
      <c r="K1278" s="190">
        <v>0</v>
      </c>
      <c r="L1278" s="684"/>
    </row>
    <row r="1279" spans="1:12" s="685" customFormat="1">
      <c r="A1279" s="189">
        <v>1268</v>
      </c>
      <c r="B1279" s="688" t="s">
        <v>1378</v>
      </c>
      <c r="C1279" s="1019"/>
      <c r="D1279" s="1019"/>
      <c r="E1279" s="1019"/>
      <c r="F1279" s="1019"/>
      <c r="G1279" s="1019"/>
      <c r="H1279" s="687"/>
      <c r="I1279" s="687"/>
      <c r="J1279" s="190">
        <v>1345600</v>
      </c>
      <c r="K1279" s="190">
        <v>1345600</v>
      </c>
      <c r="L1279" s="684"/>
    </row>
    <row r="1280" spans="1:12" s="685" customFormat="1">
      <c r="A1280" s="189">
        <v>1269</v>
      </c>
      <c r="B1280" s="688" t="s">
        <v>1516</v>
      </c>
      <c r="C1280" s="1019"/>
      <c r="D1280" s="1019"/>
      <c r="E1280" s="1019"/>
      <c r="F1280" s="1019"/>
      <c r="G1280" s="1019"/>
      <c r="H1280" s="687"/>
      <c r="I1280" s="687"/>
      <c r="J1280" s="190">
        <v>0</v>
      </c>
      <c r="K1280" s="190">
        <v>0</v>
      </c>
      <c r="L1280" s="684"/>
    </row>
    <row r="1281" spans="1:12" s="685" customFormat="1">
      <c r="A1281" s="189">
        <v>1270</v>
      </c>
      <c r="B1281" s="688" t="s">
        <v>1383</v>
      </c>
      <c r="C1281" s="1019"/>
      <c r="D1281" s="1019"/>
      <c r="E1281" s="1019"/>
      <c r="F1281" s="1019"/>
      <c r="G1281" s="1019"/>
      <c r="H1281" s="687"/>
      <c r="I1281" s="687"/>
      <c r="J1281" s="190">
        <v>784600</v>
      </c>
      <c r="K1281" s="190">
        <v>784600</v>
      </c>
      <c r="L1281" s="684"/>
    </row>
    <row r="1282" spans="1:12" s="685" customFormat="1">
      <c r="A1282" s="189">
        <v>1271</v>
      </c>
      <c r="B1282" s="688" t="s">
        <v>1261</v>
      </c>
      <c r="C1282" s="1019"/>
      <c r="D1282" s="1019"/>
      <c r="E1282" s="1019"/>
      <c r="F1282" s="1019"/>
      <c r="G1282" s="1019"/>
      <c r="H1282" s="687"/>
      <c r="I1282" s="687"/>
      <c r="J1282" s="190">
        <v>0</v>
      </c>
      <c r="K1282" s="190">
        <v>0</v>
      </c>
      <c r="L1282" s="684"/>
    </row>
    <row r="1283" spans="1:12" s="685" customFormat="1">
      <c r="A1283" s="189">
        <v>1272</v>
      </c>
      <c r="B1283" s="688" t="s">
        <v>1517</v>
      </c>
      <c r="C1283" s="1019"/>
      <c r="D1283" s="1019"/>
      <c r="E1283" s="1019"/>
      <c r="F1283" s="1019"/>
      <c r="G1283" s="1019"/>
      <c r="H1283" s="687"/>
      <c r="I1283" s="687"/>
      <c r="J1283" s="190">
        <v>2809001</v>
      </c>
      <c r="K1283" s="190">
        <v>2809001</v>
      </c>
      <c r="L1283" s="684"/>
    </row>
    <row r="1284" spans="1:12" s="685" customFormat="1">
      <c r="A1284" s="189">
        <v>1273</v>
      </c>
      <c r="B1284" s="688" t="s">
        <v>1266</v>
      </c>
      <c r="C1284" s="1019"/>
      <c r="D1284" s="1019"/>
      <c r="E1284" s="1019"/>
      <c r="F1284" s="1019"/>
      <c r="G1284" s="1019"/>
      <c r="H1284" s="687"/>
      <c r="I1284" s="687"/>
      <c r="J1284" s="190">
        <v>543930</v>
      </c>
      <c r="K1284" s="190">
        <v>543930</v>
      </c>
      <c r="L1284" s="684"/>
    </row>
    <row r="1285" spans="1:12" s="685" customFormat="1">
      <c r="A1285" s="189">
        <v>1274</v>
      </c>
      <c r="B1285" s="688" t="s">
        <v>1518</v>
      </c>
      <c r="C1285" s="1019"/>
      <c r="D1285" s="1019"/>
      <c r="E1285" s="1019"/>
      <c r="F1285" s="1019"/>
      <c r="G1285" s="1019"/>
      <c r="H1285" s="687"/>
      <c r="I1285" s="687"/>
      <c r="J1285" s="190">
        <v>133227</v>
      </c>
      <c r="K1285" s="190">
        <v>133227</v>
      </c>
      <c r="L1285" s="684"/>
    </row>
    <row r="1286" spans="1:12" s="685" customFormat="1">
      <c r="A1286" s="189">
        <v>1275</v>
      </c>
      <c r="B1286" s="688" t="s">
        <v>1416</v>
      </c>
      <c r="C1286" s="1019"/>
      <c r="D1286" s="1019"/>
      <c r="E1286" s="1019"/>
      <c r="F1286" s="1019"/>
      <c r="G1286" s="1019"/>
      <c r="H1286" s="687"/>
      <c r="I1286" s="687"/>
      <c r="J1286" s="190">
        <v>245800</v>
      </c>
      <c r="K1286" s="190">
        <v>245800</v>
      </c>
      <c r="L1286" s="684"/>
    </row>
    <row r="1287" spans="1:12" s="685" customFormat="1">
      <c r="A1287" s="189">
        <v>1276</v>
      </c>
      <c r="B1287" s="688" t="s">
        <v>1417</v>
      </c>
      <c r="C1287" s="1019"/>
      <c r="D1287" s="1019"/>
      <c r="E1287" s="1019"/>
      <c r="F1287" s="1019"/>
      <c r="G1287" s="1019"/>
      <c r="H1287" s="687"/>
      <c r="I1287" s="687"/>
      <c r="J1287" s="190">
        <v>9846034</v>
      </c>
      <c r="K1287" s="190">
        <v>9846034</v>
      </c>
      <c r="L1287" s="684"/>
    </row>
    <row r="1288" spans="1:12" s="685" customFormat="1">
      <c r="A1288" s="189">
        <v>1277</v>
      </c>
      <c r="B1288" s="688" t="s">
        <v>1300</v>
      </c>
      <c r="C1288" s="1019"/>
      <c r="D1288" s="1019"/>
      <c r="E1288" s="1019"/>
      <c r="F1288" s="1019"/>
      <c r="G1288" s="1019"/>
      <c r="H1288" s="687"/>
      <c r="I1288" s="687"/>
      <c r="J1288" s="190">
        <v>2598400</v>
      </c>
      <c r="K1288" s="190">
        <v>2598400</v>
      </c>
      <c r="L1288" s="684"/>
    </row>
    <row r="1289" spans="1:12" s="685" customFormat="1">
      <c r="A1289" s="189">
        <v>1278</v>
      </c>
      <c r="B1289" s="688" t="s">
        <v>1438</v>
      </c>
      <c r="C1289" s="1019"/>
      <c r="D1289" s="1019"/>
      <c r="E1289" s="1019"/>
      <c r="F1289" s="1019"/>
      <c r="G1289" s="1019"/>
      <c r="H1289" s="687"/>
      <c r="I1289" s="687"/>
      <c r="J1289" s="190">
        <v>2169972</v>
      </c>
      <c r="K1289" s="190">
        <v>2169972</v>
      </c>
      <c r="L1289" s="684"/>
    </row>
    <row r="1290" spans="1:12" s="685" customFormat="1">
      <c r="A1290" s="189">
        <v>1279</v>
      </c>
      <c r="B1290" s="688" t="s">
        <v>1440</v>
      </c>
      <c r="C1290" s="1019"/>
      <c r="D1290" s="1019"/>
      <c r="E1290" s="1019"/>
      <c r="F1290" s="1019"/>
      <c r="G1290" s="1019"/>
      <c r="H1290" s="687"/>
      <c r="I1290" s="687"/>
      <c r="J1290" s="190">
        <v>290025.75</v>
      </c>
      <c r="K1290" s="190">
        <v>290025.75</v>
      </c>
      <c r="L1290" s="684"/>
    </row>
    <row r="1291" spans="1:12" s="685" customFormat="1">
      <c r="A1291" s="189">
        <v>1280</v>
      </c>
      <c r="B1291" s="688" t="s">
        <v>1468</v>
      </c>
      <c r="C1291" s="1019"/>
      <c r="D1291" s="1019"/>
      <c r="E1291" s="1019"/>
      <c r="F1291" s="1019"/>
      <c r="G1291" s="1019"/>
      <c r="H1291" s="687"/>
      <c r="I1291" s="687"/>
      <c r="J1291" s="190">
        <v>169506</v>
      </c>
      <c r="K1291" s="190">
        <v>169506</v>
      </c>
      <c r="L1291" s="684"/>
    </row>
    <row r="1292" spans="1:12" s="685" customFormat="1">
      <c r="A1292" s="189">
        <v>1281</v>
      </c>
      <c r="B1292" s="688" t="s">
        <v>1314</v>
      </c>
      <c r="C1292" s="1019"/>
      <c r="D1292" s="1019"/>
      <c r="E1292" s="1019"/>
      <c r="F1292" s="1019"/>
      <c r="G1292" s="1019"/>
      <c r="H1292" s="687"/>
      <c r="I1292" s="687"/>
      <c r="J1292" s="190">
        <v>478047.7</v>
      </c>
      <c r="K1292" s="190">
        <v>478047.7</v>
      </c>
      <c r="L1292" s="684"/>
    </row>
    <row r="1293" spans="1:12" s="685" customFormat="1">
      <c r="A1293" s="189">
        <v>1282</v>
      </c>
      <c r="B1293" s="688" t="s">
        <v>1477</v>
      </c>
      <c r="C1293" s="1019"/>
      <c r="D1293" s="1019"/>
      <c r="E1293" s="1019"/>
      <c r="F1293" s="1019"/>
      <c r="G1293" s="1019"/>
      <c r="H1293" s="687"/>
      <c r="I1293" s="687"/>
      <c r="J1293" s="190">
        <v>0</v>
      </c>
      <c r="K1293" s="190">
        <v>0</v>
      </c>
      <c r="L1293" s="684"/>
    </row>
    <row r="1294" spans="1:12" s="685" customFormat="1">
      <c r="A1294" s="189">
        <v>1283</v>
      </c>
      <c r="B1294" s="688" t="s">
        <v>1479</v>
      </c>
      <c r="C1294" s="1019"/>
      <c r="D1294" s="1019"/>
      <c r="E1294" s="1019"/>
      <c r="F1294" s="1019"/>
      <c r="G1294" s="1019"/>
      <c r="H1294" s="687"/>
      <c r="I1294" s="687"/>
      <c r="J1294" s="190">
        <v>1921796</v>
      </c>
      <c r="K1294" s="190">
        <v>1921796</v>
      </c>
      <c r="L1294" s="684"/>
    </row>
    <row r="1295" spans="1:12" s="685" customFormat="1">
      <c r="A1295" s="189">
        <v>1284</v>
      </c>
      <c r="B1295" s="688" t="s">
        <v>1319</v>
      </c>
      <c r="C1295" s="1019"/>
      <c r="D1295" s="1019"/>
      <c r="E1295" s="1019"/>
      <c r="F1295" s="1019"/>
      <c r="G1295" s="1019"/>
      <c r="H1295" s="687"/>
      <c r="I1295" s="687"/>
      <c r="J1295" s="190">
        <v>2895000</v>
      </c>
      <c r="K1295" s="190">
        <v>2895000</v>
      </c>
      <c r="L1295" s="684"/>
    </row>
    <row r="1296" spans="1:12" s="685" customFormat="1">
      <c r="A1296" s="189">
        <v>1285</v>
      </c>
      <c r="B1296" s="688" t="s">
        <v>1519</v>
      </c>
      <c r="C1296" s="1019"/>
      <c r="D1296" s="1019"/>
      <c r="E1296" s="1019"/>
      <c r="F1296" s="1019"/>
      <c r="G1296" s="1019"/>
      <c r="H1296" s="687"/>
      <c r="I1296" s="687"/>
      <c r="J1296" s="190">
        <v>360000</v>
      </c>
      <c r="K1296" s="190">
        <v>360000</v>
      </c>
      <c r="L1296" s="684"/>
    </row>
    <row r="1297" spans="1:12" s="685" customFormat="1">
      <c r="A1297" s="189">
        <v>1286</v>
      </c>
      <c r="B1297" s="688" t="s">
        <v>174</v>
      </c>
      <c r="C1297" s="1019"/>
      <c r="D1297" s="1019"/>
      <c r="E1297" s="1019"/>
      <c r="F1297" s="1019"/>
      <c r="G1297" s="1019"/>
      <c r="H1297" s="687"/>
      <c r="I1297" s="687"/>
      <c r="J1297" s="190">
        <v>2175550</v>
      </c>
      <c r="K1297" s="190">
        <v>2175550</v>
      </c>
      <c r="L1297" s="684"/>
    </row>
    <row r="1298" spans="1:12" s="685" customFormat="1">
      <c r="A1298" s="189">
        <v>1287</v>
      </c>
      <c r="B1298" s="688" t="s">
        <v>1497</v>
      </c>
      <c r="C1298" s="1019"/>
      <c r="D1298" s="1019"/>
      <c r="E1298" s="1019"/>
      <c r="F1298" s="1019"/>
      <c r="G1298" s="1019"/>
      <c r="H1298" s="687"/>
      <c r="I1298" s="687"/>
      <c r="J1298" s="190">
        <v>18487000</v>
      </c>
      <c r="K1298" s="190">
        <v>18487000</v>
      </c>
      <c r="L1298" s="684"/>
    </row>
    <row r="1299" spans="1:12" s="685" customFormat="1">
      <c r="A1299" s="189">
        <v>1288</v>
      </c>
      <c r="B1299" s="688" t="s">
        <v>1187</v>
      </c>
      <c r="C1299" s="1019"/>
      <c r="D1299" s="1019"/>
      <c r="E1299" s="1019"/>
      <c r="F1299" s="1019"/>
      <c r="G1299" s="1019"/>
      <c r="H1299" s="687"/>
      <c r="I1299" s="687"/>
      <c r="J1299" s="190">
        <v>493750</v>
      </c>
      <c r="K1299" s="190">
        <v>493750</v>
      </c>
      <c r="L1299" s="684"/>
    </row>
    <row r="1300" spans="1:12" s="685" customFormat="1">
      <c r="A1300" s="189">
        <v>1289</v>
      </c>
      <c r="B1300" s="688" t="s">
        <v>1343</v>
      </c>
      <c r="C1300" s="1019"/>
      <c r="D1300" s="1019"/>
      <c r="E1300" s="1019"/>
      <c r="F1300" s="1019"/>
      <c r="G1300" s="1019"/>
      <c r="H1300" s="687"/>
      <c r="I1300" s="687"/>
      <c r="J1300" s="190">
        <v>0</v>
      </c>
      <c r="K1300" s="190">
        <v>0</v>
      </c>
      <c r="L1300" s="684"/>
    </row>
    <row r="1301" spans="1:12" s="685" customFormat="1">
      <c r="A1301" s="189">
        <v>1290</v>
      </c>
      <c r="B1301" s="688" t="s">
        <v>1520</v>
      </c>
      <c r="C1301" s="1019"/>
      <c r="D1301" s="1019"/>
      <c r="E1301" s="1019"/>
      <c r="F1301" s="1019"/>
      <c r="G1301" s="1019"/>
      <c r="H1301" s="687"/>
      <c r="I1301" s="687"/>
      <c r="J1301" s="190">
        <v>33990</v>
      </c>
      <c r="K1301" s="190">
        <v>33990</v>
      </c>
      <c r="L1301" s="684"/>
    </row>
    <row r="1302" spans="1:12" s="685" customFormat="1">
      <c r="A1302" s="189">
        <v>1291</v>
      </c>
      <c r="B1302" s="688" t="s">
        <v>1521</v>
      </c>
      <c r="C1302" s="1019"/>
      <c r="D1302" s="1019"/>
      <c r="E1302" s="1019"/>
      <c r="F1302" s="1019"/>
      <c r="G1302" s="1019"/>
      <c r="H1302" s="687"/>
      <c r="I1302" s="687"/>
      <c r="J1302" s="190">
        <v>318166</v>
      </c>
      <c r="K1302" s="190">
        <v>318166</v>
      </c>
      <c r="L1302" s="684"/>
    </row>
    <row r="1303" spans="1:12" s="685" customFormat="1">
      <c r="A1303" s="189">
        <v>1292</v>
      </c>
      <c r="B1303" s="688" t="s">
        <v>1522</v>
      </c>
      <c r="C1303" s="1019"/>
      <c r="D1303" s="1019"/>
      <c r="E1303" s="1019"/>
      <c r="F1303" s="1019"/>
      <c r="G1303" s="1019"/>
      <c r="H1303" s="687"/>
      <c r="I1303" s="687"/>
      <c r="J1303" s="190">
        <v>9120000</v>
      </c>
      <c r="K1303" s="190">
        <v>9120000</v>
      </c>
      <c r="L1303" s="684"/>
    </row>
    <row r="1304" spans="1:12" s="685" customFormat="1">
      <c r="A1304" s="189">
        <v>1293</v>
      </c>
      <c r="B1304" s="688" t="s">
        <v>1523</v>
      </c>
      <c r="C1304" s="1019"/>
      <c r="D1304" s="1019"/>
      <c r="E1304" s="1019"/>
      <c r="F1304" s="1019"/>
      <c r="G1304" s="1019"/>
      <c r="H1304" s="687"/>
      <c r="I1304" s="687"/>
      <c r="J1304" s="190">
        <v>494240</v>
      </c>
      <c r="K1304" s="190">
        <v>494240</v>
      </c>
      <c r="L1304" s="684"/>
    </row>
    <row r="1305" spans="1:12" s="685" customFormat="1">
      <c r="A1305" s="189">
        <v>1294</v>
      </c>
      <c r="B1305" s="688" t="s">
        <v>1524</v>
      </c>
      <c r="C1305" s="1019"/>
      <c r="D1305" s="1019"/>
      <c r="E1305" s="1019"/>
      <c r="F1305" s="1019"/>
      <c r="G1305" s="1019"/>
      <c r="H1305" s="687"/>
      <c r="I1305" s="687"/>
      <c r="J1305" s="190">
        <v>234500</v>
      </c>
      <c r="K1305" s="190">
        <v>234500</v>
      </c>
      <c r="L1305" s="684"/>
    </row>
    <row r="1306" spans="1:12" s="685" customFormat="1">
      <c r="A1306" s="189">
        <v>1295</v>
      </c>
      <c r="B1306" s="688" t="s">
        <v>1525</v>
      </c>
      <c r="C1306" s="1019"/>
      <c r="D1306" s="1019"/>
      <c r="E1306" s="1019"/>
      <c r="F1306" s="1019"/>
      <c r="G1306" s="1019"/>
      <c r="H1306" s="687"/>
      <c r="I1306" s="687"/>
      <c r="J1306" s="190">
        <v>245000</v>
      </c>
      <c r="K1306" s="190">
        <v>245000</v>
      </c>
      <c r="L1306" s="684"/>
    </row>
    <row r="1307" spans="1:12" s="685" customFormat="1">
      <c r="A1307" s="189">
        <v>1296</v>
      </c>
      <c r="B1307" s="688" t="s">
        <v>1526</v>
      </c>
      <c r="C1307" s="1019"/>
      <c r="D1307" s="1019"/>
      <c r="E1307" s="1019"/>
      <c r="F1307" s="1019"/>
      <c r="G1307" s="1019"/>
      <c r="H1307" s="687"/>
      <c r="I1307" s="687"/>
      <c r="J1307" s="190">
        <v>914445.4</v>
      </c>
      <c r="K1307" s="190">
        <v>914445.4</v>
      </c>
      <c r="L1307" s="684"/>
    </row>
    <row r="1308" spans="1:12" s="685" customFormat="1">
      <c r="A1308" s="189">
        <v>1297</v>
      </c>
      <c r="B1308" s="688" t="s">
        <v>1527</v>
      </c>
      <c r="C1308" s="1019"/>
      <c r="D1308" s="1019"/>
      <c r="E1308" s="1019"/>
      <c r="F1308" s="1019"/>
      <c r="G1308" s="1019"/>
      <c r="H1308" s="687"/>
      <c r="I1308" s="687"/>
      <c r="J1308" s="190">
        <v>1158050</v>
      </c>
      <c r="K1308" s="190">
        <v>1158050</v>
      </c>
      <c r="L1308" s="684"/>
    </row>
    <row r="1309" spans="1:12" s="685" customFormat="1">
      <c r="A1309" s="189">
        <v>1298</v>
      </c>
      <c r="B1309" s="688" t="s">
        <v>1528</v>
      </c>
      <c r="C1309" s="1019"/>
      <c r="D1309" s="1019"/>
      <c r="E1309" s="1019"/>
      <c r="F1309" s="1019"/>
      <c r="G1309" s="1019"/>
      <c r="H1309" s="687"/>
      <c r="I1309" s="687"/>
      <c r="J1309" s="190">
        <v>180000</v>
      </c>
      <c r="K1309" s="190">
        <v>180000</v>
      </c>
      <c r="L1309" s="684"/>
    </row>
    <row r="1310" spans="1:12" s="685" customFormat="1">
      <c r="A1310" s="189">
        <v>1299</v>
      </c>
      <c r="B1310" s="688" t="s">
        <v>1529</v>
      </c>
      <c r="C1310" s="1019"/>
      <c r="D1310" s="1019"/>
      <c r="E1310" s="1019"/>
      <c r="F1310" s="1019"/>
      <c r="G1310" s="1019"/>
      <c r="H1310" s="687"/>
      <c r="I1310" s="687"/>
      <c r="J1310" s="190">
        <v>11881396</v>
      </c>
      <c r="K1310" s="190">
        <v>11881396</v>
      </c>
      <c r="L1310" s="684"/>
    </row>
    <row r="1311" spans="1:12" s="685" customFormat="1">
      <c r="A1311" s="189">
        <v>1300</v>
      </c>
      <c r="B1311" s="688" t="s">
        <v>1530</v>
      </c>
      <c r="C1311" s="1019"/>
      <c r="D1311" s="1019"/>
      <c r="E1311" s="1019"/>
      <c r="F1311" s="1019"/>
      <c r="G1311" s="1019"/>
      <c r="H1311" s="687"/>
      <c r="I1311" s="687"/>
      <c r="J1311" s="190">
        <v>2380000</v>
      </c>
      <c r="K1311" s="190">
        <v>2380000</v>
      </c>
      <c r="L1311" s="684"/>
    </row>
    <row r="1312" spans="1:12" s="685" customFormat="1">
      <c r="A1312" s="189">
        <v>1301</v>
      </c>
      <c r="B1312" s="688" t="s">
        <v>1531</v>
      </c>
      <c r="C1312" s="1019"/>
      <c r="D1312" s="1019"/>
      <c r="E1312" s="1019"/>
      <c r="F1312" s="1019"/>
      <c r="G1312" s="1019"/>
      <c r="H1312" s="687"/>
      <c r="I1312" s="687"/>
      <c r="J1312" s="190">
        <v>14358</v>
      </c>
      <c r="K1312" s="190">
        <v>14358</v>
      </c>
      <c r="L1312" s="684"/>
    </row>
    <row r="1313" spans="1:12" s="685" customFormat="1">
      <c r="A1313" s="189">
        <v>1302</v>
      </c>
      <c r="B1313" s="688" t="s">
        <v>1532</v>
      </c>
      <c r="C1313" s="1019"/>
      <c r="D1313" s="1019"/>
      <c r="E1313" s="1019"/>
      <c r="F1313" s="1019"/>
      <c r="G1313" s="1019"/>
      <c r="H1313" s="687"/>
      <c r="I1313" s="687"/>
      <c r="J1313" s="190">
        <v>631100</v>
      </c>
      <c r="K1313" s="190">
        <v>631100</v>
      </c>
      <c r="L1313" s="684"/>
    </row>
    <row r="1314" spans="1:12" s="685" customFormat="1">
      <c r="A1314" s="189">
        <v>1303</v>
      </c>
      <c r="B1314" s="688" t="s">
        <v>1533</v>
      </c>
      <c r="C1314" s="1019"/>
      <c r="D1314" s="1019"/>
      <c r="E1314" s="1019"/>
      <c r="F1314" s="1019"/>
      <c r="G1314" s="1019"/>
      <c r="H1314" s="687"/>
      <c r="I1314" s="687"/>
      <c r="J1314" s="190">
        <v>37779.800000000003</v>
      </c>
      <c r="K1314" s="190">
        <v>37779.800000000003</v>
      </c>
      <c r="L1314" s="684"/>
    </row>
    <row r="1315" spans="1:12" s="685" customFormat="1">
      <c r="A1315" s="189">
        <v>1304</v>
      </c>
      <c r="B1315" s="688" t="s">
        <v>1534</v>
      </c>
      <c r="C1315" s="1019"/>
      <c r="D1315" s="1019"/>
      <c r="E1315" s="1019"/>
      <c r="F1315" s="1019"/>
      <c r="G1315" s="1019"/>
      <c r="H1315" s="687"/>
      <c r="I1315" s="687"/>
      <c r="J1315" s="190">
        <v>25780</v>
      </c>
      <c r="K1315" s="190">
        <v>25780</v>
      </c>
      <c r="L1315" s="684"/>
    </row>
    <row r="1316" spans="1:12" s="685" customFormat="1">
      <c r="A1316" s="189">
        <v>1305</v>
      </c>
      <c r="B1316" s="688" t="s">
        <v>1535</v>
      </c>
      <c r="C1316" s="1019"/>
      <c r="D1316" s="1019"/>
      <c r="E1316" s="1019"/>
      <c r="F1316" s="1019"/>
      <c r="G1316" s="1019"/>
      <c r="H1316" s="687"/>
      <c r="I1316" s="687"/>
      <c r="J1316" s="190">
        <v>1047600</v>
      </c>
      <c r="K1316" s="190">
        <v>1047600</v>
      </c>
      <c r="L1316" s="684"/>
    </row>
    <row r="1317" spans="1:12" s="685" customFormat="1">
      <c r="A1317" s="189">
        <v>1306</v>
      </c>
      <c r="B1317" s="688" t="s">
        <v>1536</v>
      </c>
      <c r="C1317" s="1019"/>
      <c r="D1317" s="1019"/>
      <c r="E1317" s="1019"/>
      <c r="F1317" s="1019"/>
      <c r="G1317" s="1019"/>
      <c r="H1317" s="687"/>
      <c r="I1317" s="687"/>
      <c r="J1317" s="190">
        <v>33135.800000000003</v>
      </c>
      <c r="K1317" s="190">
        <v>33135.800000000003</v>
      </c>
      <c r="L1317" s="684"/>
    </row>
    <row r="1318" spans="1:12" s="685" customFormat="1">
      <c r="A1318" s="189">
        <v>1307</v>
      </c>
      <c r="B1318" s="688" t="s">
        <v>1537</v>
      </c>
      <c r="C1318" s="1019"/>
      <c r="D1318" s="1019"/>
      <c r="E1318" s="1019"/>
      <c r="F1318" s="1019"/>
      <c r="G1318" s="1019"/>
      <c r="H1318" s="687"/>
      <c r="I1318" s="687"/>
      <c r="J1318" s="190">
        <v>21839</v>
      </c>
      <c r="K1318" s="190">
        <v>21839</v>
      </c>
      <c r="L1318" s="684"/>
    </row>
    <row r="1319" spans="1:12" s="685" customFormat="1">
      <c r="A1319" s="189">
        <v>1308</v>
      </c>
      <c r="B1319" s="688" t="s">
        <v>1538</v>
      </c>
      <c r="C1319" s="1019"/>
      <c r="D1319" s="1019"/>
      <c r="E1319" s="1019"/>
      <c r="F1319" s="1019"/>
      <c r="G1319" s="1019"/>
      <c r="H1319" s="687"/>
      <c r="I1319" s="687"/>
      <c r="J1319" s="190">
        <v>399070</v>
      </c>
      <c r="K1319" s="190">
        <v>399070</v>
      </c>
      <c r="L1319" s="684"/>
    </row>
    <row r="1320" spans="1:12" s="685" customFormat="1">
      <c r="A1320" s="189">
        <v>1309</v>
      </c>
      <c r="B1320" s="688" t="s">
        <v>1539</v>
      </c>
      <c r="C1320" s="1019"/>
      <c r="D1320" s="1019"/>
      <c r="E1320" s="1019"/>
      <c r="F1320" s="1019"/>
      <c r="G1320" s="1019"/>
      <c r="H1320" s="687"/>
      <c r="I1320" s="687"/>
      <c r="J1320" s="190">
        <v>418500</v>
      </c>
      <c r="K1320" s="190">
        <v>418500</v>
      </c>
      <c r="L1320" s="684"/>
    </row>
    <row r="1321" spans="1:12" s="685" customFormat="1">
      <c r="A1321" s="189">
        <v>1310</v>
      </c>
      <c r="B1321" s="688" t="s">
        <v>1540</v>
      </c>
      <c r="C1321" s="1019"/>
      <c r="D1321" s="1019"/>
      <c r="E1321" s="1019"/>
      <c r="F1321" s="1019"/>
      <c r="G1321" s="1019"/>
      <c r="H1321" s="687"/>
      <c r="I1321" s="687"/>
      <c r="J1321" s="190">
        <v>260000</v>
      </c>
      <c r="K1321" s="190">
        <v>260000</v>
      </c>
      <c r="L1321" s="684"/>
    </row>
    <row r="1322" spans="1:12" s="685" customFormat="1">
      <c r="A1322" s="189">
        <v>1311</v>
      </c>
      <c r="B1322" s="688" t="s">
        <v>1541</v>
      </c>
      <c r="C1322" s="1019"/>
      <c r="D1322" s="1019"/>
      <c r="E1322" s="1019"/>
      <c r="F1322" s="1019"/>
      <c r="G1322" s="1019"/>
      <c r="H1322" s="687"/>
      <c r="I1322" s="687"/>
      <c r="J1322" s="190">
        <v>610000</v>
      </c>
      <c r="K1322" s="190">
        <v>610000</v>
      </c>
      <c r="L1322" s="684"/>
    </row>
    <row r="1323" spans="1:12" s="685" customFormat="1">
      <c r="A1323" s="189">
        <v>1312</v>
      </c>
      <c r="B1323" s="688" t="s">
        <v>1542</v>
      </c>
      <c r="C1323" s="1019"/>
      <c r="D1323" s="1019"/>
      <c r="E1323" s="1019"/>
      <c r="F1323" s="1019"/>
      <c r="G1323" s="1019"/>
      <c r="H1323" s="687"/>
      <c r="I1323" s="687"/>
      <c r="J1323" s="190">
        <v>29525.9</v>
      </c>
      <c r="K1323" s="190">
        <v>29525.9</v>
      </c>
      <c r="L1323" s="684"/>
    </row>
    <row r="1324" spans="1:12" s="685" customFormat="1">
      <c r="A1324" s="189">
        <v>1313</v>
      </c>
      <c r="B1324" s="688" t="s">
        <v>1543</v>
      </c>
      <c r="C1324" s="1019"/>
      <c r="D1324" s="1019"/>
      <c r="E1324" s="1019"/>
      <c r="F1324" s="1019"/>
      <c r="G1324" s="1019"/>
      <c r="H1324" s="687"/>
      <c r="I1324" s="687"/>
      <c r="J1324" s="190">
        <v>50000</v>
      </c>
      <c r="K1324" s="190">
        <v>50000</v>
      </c>
      <c r="L1324" s="684"/>
    </row>
    <row r="1325" spans="1:12" s="685" customFormat="1">
      <c r="A1325" s="189">
        <v>1314</v>
      </c>
      <c r="B1325" s="688" t="s">
        <v>1544</v>
      </c>
      <c r="C1325" s="1019"/>
      <c r="D1325" s="1019"/>
      <c r="E1325" s="1019"/>
      <c r="F1325" s="1019"/>
      <c r="G1325" s="1019"/>
      <c r="H1325" s="687"/>
      <c r="I1325" s="687"/>
      <c r="J1325" s="190">
        <v>1685590</v>
      </c>
      <c r="K1325" s="190">
        <v>1685590</v>
      </c>
      <c r="L1325" s="684"/>
    </row>
    <row r="1326" spans="1:12" s="685" customFormat="1">
      <c r="A1326" s="189">
        <v>1315</v>
      </c>
      <c r="B1326" s="688" t="s">
        <v>1545</v>
      </c>
      <c r="C1326" s="1019"/>
      <c r="D1326" s="1019"/>
      <c r="E1326" s="1019"/>
      <c r="F1326" s="1019"/>
      <c r="G1326" s="1019"/>
      <c r="H1326" s="687"/>
      <c r="I1326" s="687"/>
      <c r="J1326" s="190">
        <v>30144.2</v>
      </c>
      <c r="K1326" s="190">
        <v>30144.2</v>
      </c>
      <c r="L1326" s="684"/>
    </row>
    <row r="1327" spans="1:12" s="685" customFormat="1">
      <c r="A1327" s="189">
        <v>1316</v>
      </c>
      <c r="B1327" s="688" t="s">
        <v>1546</v>
      </c>
      <c r="C1327" s="1019"/>
      <c r="D1327" s="1019"/>
      <c r="E1327" s="1019"/>
      <c r="F1327" s="1019"/>
      <c r="G1327" s="1019"/>
      <c r="H1327" s="687"/>
      <c r="I1327" s="687"/>
      <c r="J1327" s="190">
        <v>280224</v>
      </c>
      <c r="K1327" s="190">
        <v>280224</v>
      </c>
      <c r="L1327" s="684"/>
    </row>
    <row r="1328" spans="1:12" s="685" customFormat="1">
      <c r="A1328" s="189">
        <v>1317</v>
      </c>
      <c r="B1328" s="688" t="s">
        <v>1547</v>
      </c>
      <c r="C1328" s="1019"/>
      <c r="D1328" s="1019"/>
      <c r="E1328" s="1019"/>
      <c r="F1328" s="1019"/>
      <c r="G1328" s="1019"/>
      <c r="H1328" s="687"/>
      <c r="I1328" s="687"/>
      <c r="J1328" s="190">
        <v>6000</v>
      </c>
      <c r="K1328" s="190">
        <v>6000</v>
      </c>
      <c r="L1328" s="684"/>
    </row>
    <row r="1329" spans="1:12" s="685" customFormat="1">
      <c r="A1329" s="189">
        <v>1318</v>
      </c>
      <c r="B1329" s="688" t="s">
        <v>1548</v>
      </c>
      <c r="C1329" s="1019"/>
      <c r="D1329" s="1019"/>
      <c r="E1329" s="1019"/>
      <c r="F1329" s="1019"/>
      <c r="G1329" s="1019"/>
      <c r="H1329" s="687"/>
      <c r="I1329" s="687"/>
      <c r="J1329" s="190">
        <v>10494985.699999999</v>
      </c>
      <c r="K1329" s="190">
        <v>10494985.699999999</v>
      </c>
      <c r="L1329" s="684"/>
    </row>
    <row r="1330" spans="1:12" s="685" customFormat="1">
      <c r="A1330" s="189">
        <v>1319</v>
      </c>
      <c r="B1330" s="688" t="s">
        <v>1549</v>
      </c>
      <c r="C1330" s="1019"/>
      <c r="D1330" s="1019"/>
      <c r="E1330" s="1019"/>
      <c r="F1330" s="1019"/>
      <c r="G1330" s="1019"/>
      <c r="H1330" s="687"/>
      <c r="I1330" s="687"/>
      <c r="J1330" s="190">
        <v>4920000</v>
      </c>
      <c r="K1330" s="190">
        <v>4920000</v>
      </c>
      <c r="L1330" s="684"/>
    </row>
    <row r="1331" spans="1:12" s="685" customFormat="1">
      <c r="A1331" s="189">
        <v>1320</v>
      </c>
      <c r="B1331" s="688" t="s">
        <v>1550</v>
      </c>
      <c r="C1331" s="1019"/>
      <c r="D1331" s="1019"/>
      <c r="E1331" s="1019"/>
      <c r="F1331" s="1019"/>
      <c r="G1331" s="1019"/>
      <c r="H1331" s="687"/>
      <c r="I1331" s="687"/>
      <c r="J1331" s="190">
        <v>70440</v>
      </c>
      <c r="K1331" s="190">
        <v>70440</v>
      </c>
      <c r="L1331" s="684"/>
    </row>
    <row r="1332" spans="1:12" s="685" customFormat="1">
      <c r="A1332" s="189">
        <v>1321</v>
      </c>
      <c r="B1332" s="688" t="s">
        <v>1551</v>
      </c>
      <c r="C1332" s="1019"/>
      <c r="D1332" s="1019"/>
      <c r="E1332" s="1019"/>
      <c r="F1332" s="1019"/>
      <c r="G1332" s="1019"/>
      <c r="H1332" s="687"/>
      <c r="I1332" s="687"/>
      <c r="J1332" s="190">
        <v>429666</v>
      </c>
      <c r="K1332" s="190">
        <v>429666</v>
      </c>
      <c r="L1332" s="684"/>
    </row>
    <row r="1333" spans="1:12" s="685" customFormat="1">
      <c r="A1333" s="189">
        <v>1322</v>
      </c>
      <c r="B1333" s="688" t="s">
        <v>1552</v>
      </c>
      <c r="C1333" s="1019"/>
      <c r="D1333" s="1019"/>
      <c r="E1333" s="1019"/>
      <c r="F1333" s="1019"/>
      <c r="G1333" s="1019"/>
      <c r="H1333" s="687"/>
      <c r="I1333" s="687"/>
      <c r="J1333" s="190">
        <v>189490</v>
      </c>
      <c r="K1333" s="190">
        <v>189490</v>
      </c>
      <c r="L1333" s="684"/>
    </row>
    <row r="1334" spans="1:12" s="685" customFormat="1">
      <c r="A1334" s="189">
        <v>1323</v>
      </c>
      <c r="B1334" s="688" t="s">
        <v>1553</v>
      </c>
      <c r="C1334" s="1019"/>
      <c r="D1334" s="1019"/>
      <c r="E1334" s="1019"/>
      <c r="F1334" s="1019"/>
      <c r="G1334" s="1019"/>
      <c r="H1334" s="687"/>
      <c r="I1334" s="687"/>
      <c r="J1334" s="190">
        <v>723300</v>
      </c>
      <c r="K1334" s="190">
        <v>723300</v>
      </c>
      <c r="L1334" s="684"/>
    </row>
    <row r="1335" spans="1:12" s="685" customFormat="1">
      <c r="A1335" s="189">
        <v>1324</v>
      </c>
      <c r="B1335" s="688" t="s">
        <v>1554</v>
      </c>
      <c r="C1335" s="1019"/>
      <c r="D1335" s="1019"/>
      <c r="E1335" s="1019"/>
      <c r="F1335" s="1019"/>
      <c r="G1335" s="1019"/>
      <c r="H1335" s="687"/>
      <c r="I1335" s="687"/>
      <c r="J1335" s="190">
        <v>1152183</v>
      </c>
      <c r="K1335" s="190">
        <v>1152183</v>
      </c>
      <c r="L1335" s="684"/>
    </row>
    <row r="1336" spans="1:12" s="685" customFormat="1">
      <c r="A1336" s="189">
        <v>1325</v>
      </c>
      <c r="B1336" s="688" t="s">
        <v>125</v>
      </c>
      <c r="C1336" s="1019"/>
      <c r="D1336" s="1019"/>
      <c r="E1336" s="1019"/>
      <c r="F1336" s="1019"/>
      <c r="G1336" s="1019"/>
      <c r="H1336" s="687"/>
      <c r="I1336" s="687"/>
      <c r="J1336" s="190">
        <v>201000</v>
      </c>
      <c r="K1336" s="190">
        <v>201000</v>
      </c>
      <c r="L1336" s="684"/>
    </row>
    <row r="1337" spans="1:12" s="685" customFormat="1">
      <c r="A1337" s="189">
        <v>1326</v>
      </c>
      <c r="B1337" s="688" t="s">
        <v>1555</v>
      </c>
      <c r="C1337" s="1019"/>
      <c r="D1337" s="1019"/>
      <c r="E1337" s="1019"/>
      <c r="F1337" s="1019"/>
      <c r="G1337" s="1019"/>
      <c r="H1337" s="687"/>
      <c r="I1337" s="687"/>
      <c r="J1337" s="190">
        <v>61920</v>
      </c>
      <c r="K1337" s="190">
        <v>61920</v>
      </c>
      <c r="L1337" s="684"/>
    </row>
    <row r="1338" spans="1:12" s="685" customFormat="1">
      <c r="A1338" s="189">
        <v>1327</v>
      </c>
      <c r="B1338" s="688" t="s">
        <v>1556</v>
      </c>
      <c r="C1338" s="1019"/>
      <c r="D1338" s="1019"/>
      <c r="E1338" s="1019"/>
      <c r="F1338" s="1019"/>
      <c r="G1338" s="1019"/>
      <c r="H1338" s="687"/>
      <c r="I1338" s="687"/>
      <c r="J1338" s="190">
        <v>35471.300000000003</v>
      </c>
      <c r="K1338" s="190">
        <v>35471.300000000003</v>
      </c>
      <c r="L1338" s="684"/>
    </row>
    <row r="1339" spans="1:12" s="685" customFormat="1">
      <c r="A1339" s="189">
        <v>1328</v>
      </c>
      <c r="B1339" s="688" t="s">
        <v>1557</v>
      </c>
      <c r="C1339" s="1019"/>
      <c r="D1339" s="1019"/>
      <c r="E1339" s="1019"/>
      <c r="F1339" s="1019"/>
      <c r="G1339" s="1019"/>
      <c r="H1339" s="687"/>
      <c r="I1339" s="687"/>
      <c r="J1339" s="190">
        <v>28740.2</v>
      </c>
      <c r="K1339" s="190">
        <v>28740.2</v>
      </c>
      <c r="L1339" s="684"/>
    </row>
    <row r="1340" spans="1:12" s="685" customFormat="1">
      <c r="A1340" s="189">
        <v>1329</v>
      </c>
      <c r="B1340" s="688" t="s">
        <v>1558</v>
      </c>
      <c r="C1340" s="1019"/>
      <c r="D1340" s="1019"/>
      <c r="E1340" s="1019"/>
      <c r="F1340" s="1019"/>
      <c r="G1340" s="1019"/>
      <c r="H1340" s="687"/>
      <c r="I1340" s="687"/>
      <c r="J1340" s="190">
        <v>129200</v>
      </c>
      <c r="K1340" s="190">
        <v>129200</v>
      </c>
      <c r="L1340" s="684"/>
    </row>
    <row r="1341" spans="1:12" s="685" customFormat="1">
      <c r="A1341" s="189">
        <v>1330</v>
      </c>
      <c r="B1341" s="688" t="s">
        <v>1559</v>
      </c>
      <c r="C1341" s="1019"/>
      <c r="D1341" s="1019"/>
      <c r="E1341" s="1019"/>
      <c r="F1341" s="1019"/>
      <c r="G1341" s="1019"/>
      <c r="H1341" s="687"/>
      <c r="I1341" s="687"/>
      <c r="J1341" s="190">
        <v>1200000</v>
      </c>
      <c r="K1341" s="190">
        <v>1200000</v>
      </c>
      <c r="L1341" s="684"/>
    </row>
    <row r="1342" spans="1:12" s="685" customFormat="1">
      <c r="A1342" s="189">
        <v>1331</v>
      </c>
      <c r="B1342" s="688" t="s">
        <v>1560</v>
      </c>
      <c r="C1342" s="1019"/>
      <c r="D1342" s="1019"/>
      <c r="E1342" s="1019"/>
      <c r="F1342" s="1019"/>
      <c r="G1342" s="1019"/>
      <c r="H1342" s="687"/>
      <c r="I1342" s="687"/>
      <c r="J1342" s="190">
        <v>43704</v>
      </c>
      <c r="K1342" s="190">
        <v>43704</v>
      </c>
      <c r="L1342" s="684"/>
    </row>
    <row r="1343" spans="1:12" s="685" customFormat="1">
      <c r="A1343" s="189">
        <v>1332</v>
      </c>
      <c r="B1343" s="688" t="s">
        <v>1561</v>
      </c>
      <c r="C1343" s="1019"/>
      <c r="D1343" s="1019"/>
      <c r="E1343" s="1019"/>
      <c r="F1343" s="1019"/>
      <c r="G1343" s="1019"/>
      <c r="H1343" s="687"/>
      <c r="I1343" s="687"/>
      <c r="J1343" s="190">
        <v>3550085</v>
      </c>
      <c r="K1343" s="190">
        <v>3550085</v>
      </c>
      <c r="L1343" s="684"/>
    </row>
    <row r="1344" spans="1:12" s="685" customFormat="1">
      <c r="A1344" s="189">
        <v>1333</v>
      </c>
      <c r="B1344" s="688" t="s">
        <v>1562</v>
      </c>
      <c r="C1344" s="1019"/>
      <c r="D1344" s="1019"/>
      <c r="E1344" s="1019"/>
      <c r="F1344" s="1019"/>
      <c r="G1344" s="1019"/>
      <c r="H1344" s="687"/>
      <c r="I1344" s="687"/>
      <c r="J1344" s="190">
        <v>2340000</v>
      </c>
      <c r="K1344" s="190">
        <v>2340000</v>
      </c>
      <c r="L1344" s="684"/>
    </row>
    <row r="1345" spans="1:12" s="685" customFormat="1">
      <c r="A1345" s="189">
        <v>1334</v>
      </c>
      <c r="B1345" s="688" t="s">
        <v>1563</v>
      </c>
      <c r="C1345" s="1019"/>
      <c r="D1345" s="1019"/>
      <c r="E1345" s="1019"/>
      <c r="F1345" s="1019"/>
      <c r="G1345" s="1019"/>
      <c r="H1345" s="687"/>
      <c r="I1345" s="687"/>
      <c r="J1345" s="190">
        <v>579556</v>
      </c>
      <c r="K1345" s="190">
        <v>579556</v>
      </c>
      <c r="L1345" s="684"/>
    </row>
    <row r="1346" spans="1:12" s="685" customFormat="1">
      <c r="A1346" s="189">
        <v>1335</v>
      </c>
      <c r="B1346" s="688" t="s">
        <v>1564</v>
      </c>
      <c r="C1346" s="1019"/>
      <c r="D1346" s="1019"/>
      <c r="E1346" s="1019"/>
      <c r="F1346" s="1019"/>
      <c r="G1346" s="1019"/>
      <c r="H1346" s="687"/>
      <c r="I1346" s="687"/>
      <c r="J1346" s="190">
        <v>167400</v>
      </c>
      <c r="K1346" s="190">
        <v>167400</v>
      </c>
      <c r="L1346" s="684"/>
    </row>
    <row r="1347" spans="1:12" s="685" customFormat="1">
      <c r="A1347" s="189">
        <v>1336</v>
      </c>
      <c r="B1347" s="688" t="s">
        <v>1565</v>
      </c>
      <c r="C1347" s="1019"/>
      <c r="D1347" s="1019"/>
      <c r="E1347" s="1019"/>
      <c r="F1347" s="1019"/>
      <c r="G1347" s="1019"/>
      <c r="H1347" s="687"/>
      <c r="I1347" s="687"/>
      <c r="J1347" s="190">
        <v>322790</v>
      </c>
      <c r="K1347" s="190">
        <v>322790</v>
      </c>
      <c r="L1347" s="684"/>
    </row>
    <row r="1348" spans="1:12" s="685" customFormat="1">
      <c r="A1348" s="189">
        <v>1337</v>
      </c>
      <c r="B1348" s="688" t="s">
        <v>1566</v>
      </c>
      <c r="C1348" s="1019"/>
      <c r="D1348" s="1019"/>
      <c r="E1348" s="1019"/>
      <c r="F1348" s="1019"/>
      <c r="G1348" s="1019"/>
      <c r="H1348" s="687"/>
      <c r="I1348" s="687"/>
      <c r="J1348" s="190">
        <v>255000</v>
      </c>
      <c r="K1348" s="190">
        <v>255000</v>
      </c>
      <c r="L1348" s="684"/>
    </row>
    <row r="1349" spans="1:12" s="685" customFormat="1">
      <c r="A1349" s="189">
        <v>1338</v>
      </c>
      <c r="B1349" s="688" t="s">
        <v>1567</v>
      </c>
      <c r="C1349" s="1019"/>
      <c r="D1349" s="1019"/>
      <c r="E1349" s="1019"/>
      <c r="F1349" s="1019"/>
      <c r="G1349" s="1019"/>
      <c r="H1349" s="687"/>
      <c r="I1349" s="687"/>
      <c r="J1349" s="190">
        <v>1259200</v>
      </c>
      <c r="K1349" s="190">
        <v>1259200</v>
      </c>
      <c r="L1349" s="684"/>
    </row>
    <row r="1350" spans="1:12" s="685" customFormat="1">
      <c r="A1350" s="189">
        <v>1339</v>
      </c>
      <c r="B1350" s="688" t="s">
        <v>1568</v>
      </c>
      <c r="C1350" s="1019"/>
      <c r="D1350" s="1019"/>
      <c r="E1350" s="1019"/>
      <c r="F1350" s="1019"/>
      <c r="G1350" s="1019"/>
      <c r="H1350" s="687"/>
      <c r="I1350" s="687"/>
      <c r="J1350" s="190">
        <v>149988.5</v>
      </c>
      <c r="K1350" s="190">
        <v>149988.5</v>
      </c>
      <c r="L1350" s="684"/>
    </row>
    <row r="1351" spans="1:12" s="685" customFormat="1">
      <c r="A1351" s="189">
        <v>1340</v>
      </c>
      <c r="B1351" s="688" t="s">
        <v>1569</v>
      </c>
      <c r="C1351" s="1019"/>
      <c r="D1351" s="1019"/>
      <c r="E1351" s="1019"/>
      <c r="F1351" s="1019"/>
      <c r="G1351" s="1019"/>
      <c r="H1351" s="687"/>
      <c r="I1351" s="687"/>
      <c r="J1351" s="190">
        <v>163200</v>
      </c>
      <c r="K1351" s="190">
        <v>163200</v>
      </c>
      <c r="L1351" s="684"/>
    </row>
    <row r="1352" spans="1:12" s="685" customFormat="1">
      <c r="A1352" s="189">
        <v>1341</v>
      </c>
      <c r="B1352" s="688" t="s">
        <v>1570</v>
      </c>
      <c r="C1352" s="1019"/>
      <c r="D1352" s="1019"/>
      <c r="E1352" s="1019"/>
      <c r="F1352" s="1019"/>
      <c r="G1352" s="1019"/>
      <c r="H1352" s="687"/>
      <c r="I1352" s="687"/>
      <c r="J1352" s="190">
        <v>123500</v>
      </c>
      <c r="K1352" s="190">
        <v>123500</v>
      </c>
      <c r="L1352" s="684"/>
    </row>
    <row r="1353" spans="1:12" s="685" customFormat="1">
      <c r="A1353" s="189">
        <v>1342</v>
      </c>
      <c r="B1353" s="688" t="s">
        <v>1571</v>
      </c>
      <c r="C1353" s="1019"/>
      <c r="D1353" s="1019"/>
      <c r="E1353" s="1019"/>
      <c r="F1353" s="1019"/>
      <c r="G1353" s="1019"/>
      <c r="H1353" s="687"/>
      <c r="I1353" s="687"/>
      <c r="J1353" s="190">
        <v>599980</v>
      </c>
      <c r="K1353" s="190">
        <v>599980</v>
      </c>
      <c r="L1353" s="684"/>
    </row>
    <row r="1354" spans="1:12" s="685" customFormat="1">
      <c r="A1354" s="189">
        <v>1343</v>
      </c>
      <c r="B1354" s="688" t="s">
        <v>1572</v>
      </c>
      <c r="C1354" s="1019"/>
      <c r="D1354" s="1019"/>
      <c r="E1354" s="1019"/>
      <c r="F1354" s="1019"/>
      <c r="G1354" s="1019"/>
      <c r="H1354" s="687"/>
      <c r="I1354" s="687"/>
      <c r="J1354" s="190">
        <v>110670</v>
      </c>
      <c r="K1354" s="190">
        <v>110670</v>
      </c>
      <c r="L1354" s="684"/>
    </row>
    <row r="1355" spans="1:12" s="685" customFormat="1">
      <c r="A1355" s="189">
        <v>1344</v>
      </c>
      <c r="B1355" s="688" t="s">
        <v>1573</v>
      </c>
      <c r="C1355" s="1019"/>
      <c r="D1355" s="1019"/>
      <c r="E1355" s="1019"/>
      <c r="F1355" s="1019"/>
      <c r="G1355" s="1019"/>
      <c r="H1355" s="687"/>
      <c r="I1355" s="687"/>
      <c r="J1355" s="190">
        <v>80000</v>
      </c>
      <c r="K1355" s="190">
        <v>80000</v>
      </c>
      <c r="L1355" s="684"/>
    </row>
    <row r="1356" spans="1:12" s="685" customFormat="1">
      <c r="A1356" s="189">
        <v>1345</v>
      </c>
      <c r="B1356" s="688" t="s">
        <v>1574</v>
      </c>
      <c r="C1356" s="1019"/>
      <c r="D1356" s="1019"/>
      <c r="E1356" s="1019"/>
      <c r="F1356" s="1019"/>
      <c r="G1356" s="1019"/>
      <c r="H1356" s="687"/>
      <c r="I1356" s="687"/>
      <c r="J1356" s="190">
        <v>1121550</v>
      </c>
      <c r="K1356" s="190">
        <v>1121550</v>
      </c>
      <c r="L1356" s="684"/>
    </row>
    <row r="1357" spans="1:12" s="685" customFormat="1">
      <c r="A1357" s="189">
        <v>1346</v>
      </c>
      <c r="B1357" s="688" t="s">
        <v>1575</v>
      </c>
      <c r="C1357" s="1019"/>
      <c r="D1357" s="1019"/>
      <c r="E1357" s="1019"/>
      <c r="F1357" s="1019"/>
      <c r="G1357" s="1019"/>
      <c r="H1357" s="687"/>
      <c r="I1357" s="687"/>
      <c r="J1357" s="190">
        <v>1068500</v>
      </c>
      <c r="K1357" s="190">
        <v>1068500</v>
      </c>
      <c r="L1357" s="684"/>
    </row>
    <row r="1358" spans="1:12" s="685" customFormat="1">
      <c r="A1358" s="189">
        <v>1347</v>
      </c>
      <c r="B1358" s="688" t="s">
        <v>1576</v>
      </c>
      <c r="C1358" s="1019"/>
      <c r="D1358" s="1019"/>
      <c r="E1358" s="1019"/>
      <c r="F1358" s="1019"/>
      <c r="G1358" s="1019"/>
      <c r="H1358" s="687"/>
      <c r="I1358" s="687"/>
      <c r="J1358" s="190">
        <v>199998</v>
      </c>
      <c r="K1358" s="190">
        <v>199998</v>
      </c>
      <c r="L1358" s="684"/>
    </row>
    <row r="1359" spans="1:12" s="685" customFormat="1">
      <c r="A1359" s="189">
        <v>1348</v>
      </c>
      <c r="B1359" s="688" t="s">
        <v>1577</v>
      </c>
      <c r="C1359" s="1019"/>
      <c r="D1359" s="1019"/>
      <c r="E1359" s="1019"/>
      <c r="F1359" s="1019"/>
      <c r="G1359" s="1019"/>
      <c r="H1359" s="687"/>
      <c r="I1359" s="687"/>
      <c r="J1359" s="190">
        <v>3200600</v>
      </c>
      <c r="K1359" s="190">
        <v>3200600</v>
      </c>
      <c r="L1359" s="684"/>
    </row>
    <row r="1360" spans="1:12" s="685" customFormat="1">
      <c r="A1360" s="189">
        <v>1349</v>
      </c>
      <c r="B1360" s="688" t="s">
        <v>1578</v>
      </c>
      <c r="C1360" s="1019"/>
      <c r="D1360" s="1019"/>
      <c r="E1360" s="1019"/>
      <c r="F1360" s="1019"/>
      <c r="G1360" s="1019"/>
      <c r="H1360" s="687"/>
      <c r="I1360" s="687"/>
      <c r="J1360" s="190">
        <v>243750</v>
      </c>
      <c r="K1360" s="190">
        <v>243750</v>
      </c>
      <c r="L1360" s="684"/>
    </row>
    <row r="1361" spans="1:12" s="685" customFormat="1">
      <c r="A1361" s="189">
        <v>1350</v>
      </c>
      <c r="B1361" s="688" t="s">
        <v>1579</v>
      </c>
      <c r="C1361" s="1019"/>
      <c r="D1361" s="1019"/>
      <c r="E1361" s="1019"/>
      <c r="F1361" s="1019"/>
      <c r="G1361" s="1019"/>
      <c r="H1361" s="687"/>
      <c r="I1361" s="687"/>
      <c r="J1361" s="190">
        <v>1361000</v>
      </c>
      <c r="K1361" s="190">
        <v>1361000</v>
      </c>
      <c r="L1361" s="684"/>
    </row>
    <row r="1362" spans="1:12" s="685" customFormat="1">
      <c r="A1362" s="189">
        <v>1351</v>
      </c>
      <c r="B1362" s="688" t="s">
        <v>1580</v>
      </c>
      <c r="C1362" s="1019"/>
      <c r="D1362" s="1019"/>
      <c r="E1362" s="1019"/>
      <c r="F1362" s="1019"/>
      <c r="G1362" s="1019"/>
      <c r="H1362" s="687"/>
      <c r="I1362" s="687"/>
      <c r="J1362" s="190">
        <v>998800</v>
      </c>
      <c r="K1362" s="190">
        <v>998800</v>
      </c>
      <c r="L1362" s="684"/>
    </row>
    <row r="1363" spans="1:12" s="685" customFormat="1">
      <c r="A1363" s="189">
        <v>1352</v>
      </c>
      <c r="B1363" s="688" t="s">
        <v>1581</v>
      </c>
      <c r="C1363" s="1019"/>
      <c r="D1363" s="1019"/>
      <c r="E1363" s="1019"/>
      <c r="F1363" s="1019"/>
      <c r="G1363" s="1019"/>
      <c r="H1363" s="687"/>
      <c r="I1363" s="687"/>
      <c r="J1363" s="190">
        <v>323000</v>
      </c>
      <c r="K1363" s="190">
        <v>323000</v>
      </c>
      <c r="L1363" s="684"/>
    </row>
    <row r="1364" spans="1:12" s="685" customFormat="1">
      <c r="A1364" s="189">
        <v>1353</v>
      </c>
      <c r="B1364" s="688" t="s">
        <v>535</v>
      </c>
      <c r="C1364" s="688" t="s">
        <v>686</v>
      </c>
      <c r="D1364" s="688">
        <v>2211201</v>
      </c>
      <c r="E1364" s="689" t="s">
        <v>3612</v>
      </c>
      <c r="F1364" s="688" t="s">
        <v>686</v>
      </c>
      <c r="G1364" s="688" t="s">
        <v>3613</v>
      </c>
      <c r="H1364" s="687">
        <v>0</v>
      </c>
      <c r="I1364" s="687"/>
      <c r="J1364" s="190">
        <v>717500</v>
      </c>
      <c r="K1364" s="190">
        <v>717500</v>
      </c>
      <c r="L1364" s="684"/>
    </row>
    <row r="1365" spans="1:12" s="685" customFormat="1">
      <c r="A1365" s="189">
        <v>1354</v>
      </c>
      <c r="B1365" s="688" t="s">
        <v>594</v>
      </c>
      <c r="C1365" s="688" t="s">
        <v>686</v>
      </c>
      <c r="D1365" s="688">
        <v>2211201</v>
      </c>
      <c r="E1365" s="689">
        <v>496677</v>
      </c>
      <c r="F1365" s="688" t="s">
        <v>686</v>
      </c>
      <c r="G1365" s="688" t="s">
        <v>2965</v>
      </c>
      <c r="H1365" s="687">
        <v>0</v>
      </c>
      <c r="I1365" s="687"/>
      <c r="J1365" s="190">
        <v>270000</v>
      </c>
      <c r="K1365" s="190">
        <v>270000</v>
      </c>
      <c r="L1365" s="684"/>
    </row>
    <row r="1366" spans="1:12" s="685" customFormat="1" ht="15.75">
      <c r="A1366" s="189">
        <v>1355</v>
      </c>
      <c r="B1366" s="688" t="s">
        <v>2364</v>
      </c>
      <c r="C1366" s="688" t="s">
        <v>686</v>
      </c>
      <c r="D1366" s="688">
        <v>2211329</v>
      </c>
      <c r="E1366" s="689"/>
      <c r="F1366" s="688" t="s">
        <v>686</v>
      </c>
      <c r="G1366" s="676" t="s">
        <v>4364</v>
      </c>
      <c r="H1366" s="687">
        <v>0</v>
      </c>
      <c r="I1366" s="687"/>
      <c r="J1366" s="190">
        <v>312000</v>
      </c>
      <c r="K1366" s="190">
        <v>312000</v>
      </c>
      <c r="L1366" s="684"/>
    </row>
    <row r="1367" spans="1:12" s="685" customFormat="1">
      <c r="A1367" s="189">
        <v>1356</v>
      </c>
      <c r="B1367" s="688" t="s">
        <v>3614</v>
      </c>
      <c r="C1367" s="688" t="s">
        <v>686</v>
      </c>
      <c r="D1367" s="688">
        <v>2211101</v>
      </c>
      <c r="E1367" s="689">
        <v>64991</v>
      </c>
      <c r="F1367" s="688" t="s">
        <v>686</v>
      </c>
      <c r="G1367" s="688" t="s">
        <v>3615</v>
      </c>
      <c r="H1367" s="687">
        <v>0</v>
      </c>
      <c r="I1367" s="687"/>
      <c r="J1367" s="190">
        <v>678000</v>
      </c>
      <c r="K1367" s="190">
        <v>678000</v>
      </c>
      <c r="L1367" s="684"/>
    </row>
    <row r="1368" spans="1:12" s="685" customFormat="1">
      <c r="A1368" s="189">
        <v>1357</v>
      </c>
      <c r="B1368" s="688" t="s">
        <v>538</v>
      </c>
      <c r="C1368" s="688" t="s">
        <v>686</v>
      </c>
      <c r="D1368" s="688">
        <v>2210505</v>
      </c>
      <c r="E1368" s="689" t="s">
        <v>3616</v>
      </c>
      <c r="F1368" s="688" t="s">
        <v>686</v>
      </c>
      <c r="G1368" s="688" t="s">
        <v>3617</v>
      </c>
      <c r="H1368" s="687">
        <v>0</v>
      </c>
      <c r="I1368" s="687"/>
      <c r="J1368" s="190">
        <v>168750</v>
      </c>
      <c r="K1368" s="190">
        <v>168750</v>
      </c>
      <c r="L1368" s="684"/>
    </row>
    <row r="1369" spans="1:12" s="685" customFormat="1">
      <c r="A1369" s="189">
        <v>1358</v>
      </c>
      <c r="B1369" s="688" t="s">
        <v>1987</v>
      </c>
      <c r="C1369" s="688" t="s">
        <v>686</v>
      </c>
      <c r="D1369" s="688">
        <v>2211301</v>
      </c>
      <c r="E1369" s="689">
        <v>11096</v>
      </c>
      <c r="F1369" s="688" t="s">
        <v>686</v>
      </c>
      <c r="G1369" s="688" t="s">
        <v>3618</v>
      </c>
      <c r="H1369" s="687">
        <v>0</v>
      </c>
      <c r="I1369" s="687"/>
      <c r="J1369" s="190">
        <v>84000</v>
      </c>
      <c r="K1369" s="190">
        <v>84000</v>
      </c>
      <c r="L1369" s="684"/>
    </row>
    <row r="1370" spans="1:12" s="685" customFormat="1">
      <c r="A1370" s="189">
        <v>1359</v>
      </c>
      <c r="B1370" s="688" t="s">
        <v>3619</v>
      </c>
      <c r="C1370" s="688" t="s">
        <v>686</v>
      </c>
      <c r="D1370" s="688">
        <v>2210802</v>
      </c>
      <c r="E1370" s="689">
        <v>10649</v>
      </c>
      <c r="F1370" s="688" t="s">
        <v>686</v>
      </c>
      <c r="G1370" s="688" t="s">
        <v>3620</v>
      </c>
      <c r="H1370" s="687">
        <v>0</v>
      </c>
      <c r="I1370" s="687"/>
      <c r="J1370" s="190">
        <v>570000</v>
      </c>
      <c r="K1370" s="190">
        <v>570000</v>
      </c>
      <c r="L1370" s="684"/>
    </row>
    <row r="1371" spans="1:12" s="685" customFormat="1">
      <c r="A1371" s="189">
        <v>1360</v>
      </c>
      <c r="B1371" s="688" t="s">
        <v>1555</v>
      </c>
      <c r="C1371" s="688" t="s">
        <v>686</v>
      </c>
      <c r="D1371" s="688">
        <v>2210503</v>
      </c>
      <c r="E1371" s="689"/>
      <c r="F1371" s="688" t="s">
        <v>686</v>
      </c>
      <c r="G1371" s="688" t="s">
        <v>3621</v>
      </c>
      <c r="H1371" s="687">
        <v>0</v>
      </c>
      <c r="I1371" s="687"/>
      <c r="J1371" s="190">
        <v>29260</v>
      </c>
      <c r="K1371" s="190">
        <v>29260</v>
      </c>
      <c r="L1371" s="684"/>
    </row>
    <row r="1372" spans="1:12" s="685" customFormat="1">
      <c r="A1372" s="189">
        <v>1361</v>
      </c>
      <c r="B1372" s="688" t="s">
        <v>1794</v>
      </c>
      <c r="C1372" s="688" t="s">
        <v>686</v>
      </c>
      <c r="D1372" s="688">
        <v>2220101</v>
      </c>
      <c r="E1372" s="689">
        <v>65659</v>
      </c>
      <c r="F1372" s="688" t="s">
        <v>686</v>
      </c>
      <c r="G1372" s="688" t="s">
        <v>3622</v>
      </c>
      <c r="H1372" s="687">
        <v>0</v>
      </c>
      <c r="I1372" s="687"/>
      <c r="J1372" s="190">
        <v>204000</v>
      </c>
      <c r="K1372" s="190">
        <v>204000</v>
      </c>
      <c r="L1372" s="684"/>
    </row>
    <row r="1373" spans="1:12" s="685" customFormat="1">
      <c r="A1373" s="189">
        <v>1362</v>
      </c>
      <c r="B1373" s="688" t="s">
        <v>3623</v>
      </c>
      <c r="C1373" s="688" t="s">
        <v>686</v>
      </c>
      <c r="D1373" s="688">
        <v>2210802</v>
      </c>
      <c r="E1373" s="689">
        <v>10631</v>
      </c>
      <c r="F1373" s="688" t="s">
        <v>686</v>
      </c>
      <c r="G1373" s="688" t="s">
        <v>3624</v>
      </c>
      <c r="H1373" s="687">
        <v>0</v>
      </c>
      <c r="I1373" s="687"/>
      <c r="J1373" s="190">
        <v>360000</v>
      </c>
      <c r="K1373" s="190">
        <v>360000</v>
      </c>
      <c r="L1373" s="684"/>
    </row>
    <row r="1374" spans="1:12" s="685" customFormat="1">
      <c r="A1374" s="189">
        <v>1363</v>
      </c>
      <c r="B1374" s="688" t="s">
        <v>3625</v>
      </c>
      <c r="C1374" s="688" t="s">
        <v>686</v>
      </c>
      <c r="D1374" s="688">
        <v>2211028</v>
      </c>
      <c r="E1374" s="689" t="s">
        <v>3626</v>
      </c>
      <c r="F1374" s="688" t="s">
        <v>686</v>
      </c>
      <c r="G1374" s="688" t="s">
        <v>3627</v>
      </c>
      <c r="H1374" s="687">
        <v>0</v>
      </c>
      <c r="I1374" s="687"/>
      <c r="J1374" s="190">
        <v>1976500</v>
      </c>
      <c r="K1374" s="190">
        <v>1976500</v>
      </c>
      <c r="L1374" s="684"/>
    </row>
    <row r="1375" spans="1:12" s="685" customFormat="1">
      <c r="A1375" s="189">
        <v>1364</v>
      </c>
      <c r="B1375" s="688" t="s">
        <v>3628</v>
      </c>
      <c r="C1375" s="688" t="s">
        <v>686</v>
      </c>
      <c r="D1375" s="688">
        <v>2211002</v>
      </c>
      <c r="E1375" s="689">
        <v>63593</v>
      </c>
      <c r="F1375" s="688" t="s">
        <v>686</v>
      </c>
      <c r="G1375" s="688" t="s">
        <v>3629</v>
      </c>
      <c r="H1375" s="687">
        <v>0</v>
      </c>
      <c r="I1375" s="687"/>
      <c r="J1375" s="190">
        <v>2470179</v>
      </c>
      <c r="K1375" s="190">
        <v>2470179</v>
      </c>
      <c r="L1375" s="684"/>
    </row>
    <row r="1376" spans="1:12" s="685" customFormat="1">
      <c r="A1376" s="189">
        <v>1365</v>
      </c>
      <c r="B1376" s="688" t="s">
        <v>3630</v>
      </c>
      <c r="C1376" s="688" t="s">
        <v>686</v>
      </c>
      <c r="D1376" s="688">
        <v>2211002</v>
      </c>
      <c r="E1376" s="689">
        <v>44986</v>
      </c>
      <c r="F1376" s="688" t="s">
        <v>686</v>
      </c>
      <c r="G1376" s="688" t="s">
        <v>3631</v>
      </c>
      <c r="H1376" s="687">
        <v>0</v>
      </c>
      <c r="I1376" s="687"/>
      <c r="J1376" s="190">
        <v>2700000</v>
      </c>
      <c r="K1376" s="190">
        <v>2700000</v>
      </c>
      <c r="L1376" s="684"/>
    </row>
    <row r="1377" spans="1:12" s="685" customFormat="1">
      <c r="A1377" s="189">
        <v>1366</v>
      </c>
      <c r="B1377" s="688" t="s">
        <v>3632</v>
      </c>
      <c r="C1377" s="688" t="s">
        <v>686</v>
      </c>
      <c r="D1377" s="688">
        <v>2211103</v>
      </c>
      <c r="E1377" s="689">
        <v>45327</v>
      </c>
      <c r="F1377" s="688" t="s">
        <v>686</v>
      </c>
      <c r="G1377" s="688" t="s">
        <v>3633</v>
      </c>
      <c r="H1377" s="687">
        <v>0</v>
      </c>
      <c r="I1377" s="687"/>
      <c r="J1377" s="190">
        <v>975000</v>
      </c>
      <c r="K1377" s="190">
        <v>975000</v>
      </c>
      <c r="L1377" s="684"/>
    </row>
    <row r="1378" spans="1:12" s="685" customFormat="1">
      <c r="A1378" s="189">
        <v>1367</v>
      </c>
      <c r="B1378" s="688" t="s">
        <v>3634</v>
      </c>
      <c r="C1378" s="688" t="s">
        <v>686</v>
      </c>
      <c r="D1378" s="688">
        <v>2211002</v>
      </c>
      <c r="E1378" s="689">
        <v>76407</v>
      </c>
      <c r="F1378" s="688" t="s">
        <v>686</v>
      </c>
      <c r="G1378" s="688" t="s">
        <v>3629</v>
      </c>
      <c r="H1378" s="687">
        <v>0</v>
      </c>
      <c r="I1378" s="687"/>
      <c r="J1378" s="190">
        <v>995000</v>
      </c>
      <c r="K1378" s="190">
        <v>995000</v>
      </c>
      <c r="L1378" s="684"/>
    </row>
    <row r="1379" spans="1:12" s="685" customFormat="1">
      <c r="A1379" s="189">
        <v>1368</v>
      </c>
      <c r="B1379" s="688" t="s">
        <v>3635</v>
      </c>
      <c r="C1379" s="688" t="s">
        <v>686</v>
      </c>
      <c r="D1379" s="688">
        <v>3111002</v>
      </c>
      <c r="E1379" s="689" t="s">
        <v>3636</v>
      </c>
      <c r="F1379" s="688" t="s">
        <v>686</v>
      </c>
      <c r="G1379" s="688" t="s">
        <v>3637</v>
      </c>
      <c r="H1379" s="687">
        <v>0</v>
      </c>
      <c r="I1379" s="687"/>
      <c r="J1379" s="190">
        <v>2000000</v>
      </c>
      <c r="K1379" s="190">
        <v>2000000</v>
      </c>
      <c r="L1379" s="684"/>
    </row>
    <row r="1380" spans="1:12" s="685" customFormat="1">
      <c r="A1380" s="189">
        <v>1369</v>
      </c>
      <c r="B1380" s="688" t="s">
        <v>3635</v>
      </c>
      <c r="C1380" s="688" t="s">
        <v>686</v>
      </c>
      <c r="D1380" s="688">
        <v>3111002</v>
      </c>
      <c r="E1380" s="689">
        <v>64981</v>
      </c>
      <c r="F1380" s="688" t="s">
        <v>686</v>
      </c>
      <c r="G1380" s="688" t="s">
        <v>3637</v>
      </c>
      <c r="H1380" s="687">
        <v>0</v>
      </c>
      <c r="I1380" s="687"/>
      <c r="J1380" s="190">
        <v>2500000</v>
      </c>
      <c r="K1380" s="190">
        <v>2500000</v>
      </c>
      <c r="L1380" s="684"/>
    </row>
    <row r="1381" spans="1:12" s="685" customFormat="1">
      <c r="A1381" s="189">
        <v>1370</v>
      </c>
      <c r="B1381" s="688" t="s">
        <v>3638</v>
      </c>
      <c r="C1381" s="688" t="s">
        <v>686</v>
      </c>
      <c r="D1381" s="690">
        <v>2210502</v>
      </c>
      <c r="E1381" s="691">
        <v>58141</v>
      </c>
      <c r="F1381" s="688" t="s">
        <v>686</v>
      </c>
      <c r="G1381" s="189" t="s">
        <v>3639</v>
      </c>
      <c r="H1381" s="687">
        <v>0</v>
      </c>
      <c r="I1381" s="687"/>
      <c r="J1381" s="190">
        <v>537100</v>
      </c>
      <c r="K1381" s="190">
        <v>537100</v>
      </c>
      <c r="L1381" s="684"/>
    </row>
    <row r="1382" spans="1:12" s="685" customFormat="1">
      <c r="A1382" s="189">
        <v>1371</v>
      </c>
      <c r="B1382" s="688" t="s">
        <v>3640</v>
      </c>
      <c r="C1382" s="688" t="s">
        <v>686</v>
      </c>
      <c r="D1382" s="690">
        <v>2220205</v>
      </c>
      <c r="E1382" s="691" t="s">
        <v>3641</v>
      </c>
      <c r="F1382" s="688" t="s">
        <v>686</v>
      </c>
      <c r="G1382" s="189" t="s">
        <v>3642</v>
      </c>
      <c r="H1382" s="687">
        <v>0</v>
      </c>
      <c r="I1382" s="687"/>
      <c r="J1382" s="190">
        <v>217000</v>
      </c>
      <c r="K1382" s="190">
        <v>217000</v>
      </c>
      <c r="L1382" s="684"/>
    </row>
    <row r="1383" spans="1:12" s="685" customFormat="1">
      <c r="A1383" s="189">
        <v>1372</v>
      </c>
      <c r="B1383" s="688" t="s">
        <v>1213</v>
      </c>
      <c r="C1383" s="688" t="s">
        <v>686</v>
      </c>
      <c r="D1383" s="690">
        <v>2220203</v>
      </c>
      <c r="E1383" s="692" t="s">
        <v>3643</v>
      </c>
      <c r="F1383" s="688" t="s">
        <v>686</v>
      </c>
      <c r="G1383" s="189" t="s">
        <v>3644</v>
      </c>
      <c r="H1383" s="687">
        <v>0</v>
      </c>
      <c r="I1383" s="687"/>
      <c r="J1383" s="190">
        <v>464000</v>
      </c>
      <c r="K1383" s="190">
        <v>464000</v>
      </c>
      <c r="L1383" s="684"/>
    </row>
    <row r="1384" spans="1:12" s="685" customFormat="1">
      <c r="A1384" s="189">
        <v>1373</v>
      </c>
      <c r="B1384" s="688" t="s">
        <v>3645</v>
      </c>
      <c r="C1384" s="688" t="s">
        <v>686</v>
      </c>
      <c r="D1384" s="690">
        <v>2211005</v>
      </c>
      <c r="E1384" s="691">
        <v>58052</v>
      </c>
      <c r="F1384" s="688" t="s">
        <v>686</v>
      </c>
      <c r="G1384" s="189" t="s">
        <v>3646</v>
      </c>
      <c r="H1384" s="687">
        <v>0</v>
      </c>
      <c r="I1384" s="687"/>
      <c r="J1384" s="190">
        <v>785912</v>
      </c>
      <c r="K1384" s="190">
        <v>785912</v>
      </c>
      <c r="L1384" s="684"/>
    </row>
    <row r="1385" spans="1:12" s="685" customFormat="1">
      <c r="A1385" s="189">
        <v>1374</v>
      </c>
      <c r="B1385" s="688" t="s">
        <v>3628</v>
      </c>
      <c r="C1385" s="688" t="s">
        <v>686</v>
      </c>
      <c r="D1385" s="690">
        <v>2211002</v>
      </c>
      <c r="E1385" s="691" t="s">
        <v>3647</v>
      </c>
      <c r="F1385" s="688" t="s">
        <v>686</v>
      </c>
      <c r="G1385" s="189" t="s">
        <v>3648</v>
      </c>
      <c r="H1385" s="687">
        <v>0</v>
      </c>
      <c r="I1385" s="687"/>
      <c r="J1385" s="190">
        <v>4617179</v>
      </c>
      <c r="K1385" s="190">
        <v>4617179</v>
      </c>
      <c r="L1385" s="684"/>
    </row>
    <row r="1386" spans="1:12" s="685" customFormat="1">
      <c r="A1386" s="189">
        <v>1375</v>
      </c>
      <c r="B1386" s="688" t="s">
        <v>3649</v>
      </c>
      <c r="C1386" s="688" t="s">
        <v>686</v>
      </c>
      <c r="D1386" s="690">
        <v>2211002</v>
      </c>
      <c r="E1386" s="691">
        <v>53797</v>
      </c>
      <c r="F1386" s="688" t="s">
        <v>686</v>
      </c>
      <c r="G1386" s="189" t="s">
        <v>3650</v>
      </c>
      <c r="H1386" s="687">
        <v>0</v>
      </c>
      <c r="I1386" s="687"/>
      <c r="J1386" s="190">
        <v>2031248</v>
      </c>
      <c r="K1386" s="190">
        <v>2031248</v>
      </c>
      <c r="L1386" s="684"/>
    </row>
    <row r="1387" spans="1:12" s="685" customFormat="1">
      <c r="A1387" s="189">
        <v>1376</v>
      </c>
      <c r="B1387" s="688" t="s">
        <v>3651</v>
      </c>
      <c r="C1387" s="688" t="s">
        <v>686</v>
      </c>
      <c r="D1387" s="690">
        <v>2210802</v>
      </c>
      <c r="E1387" s="691">
        <v>10816</v>
      </c>
      <c r="F1387" s="688" t="s">
        <v>686</v>
      </c>
      <c r="G1387" s="189" t="s">
        <v>3652</v>
      </c>
      <c r="H1387" s="687">
        <v>0</v>
      </c>
      <c r="I1387" s="687"/>
      <c r="J1387" s="190">
        <v>54200</v>
      </c>
      <c r="K1387" s="190">
        <v>54200</v>
      </c>
      <c r="L1387" s="684"/>
    </row>
    <row r="1388" spans="1:12" s="685" customFormat="1">
      <c r="A1388" s="189">
        <v>1377</v>
      </c>
      <c r="B1388" s="688" t="s">
        <v>3649</v>
      </c>
      <c r="C1388" s="688" t="s">
        <v>686</v>
      </c>
      <c r="D1388" s="690">
        <v>2211002</v>
      </c>
      <c r="E1388" s="691">
        <v>40969</v>
      </c>
      <c r="F1388" s="688" t="s">
        <v>686</v>
      </c>
      <c r="G1388" s="189" t="s">
        <v>3653</v>
      </c>
      <c r="H1388" s="687">
        <v>0</v>
      </c>
      <c r="I1388" s="687"/>
      <c r="J1388" s="190">
        <v>1000000</v>
      </c>
      <c r="K1388" s="190">
        <v>1000000</v>
      </c>
      <c r="L1388" s="684"/>
    </row>
    <row r="1389" spans="1:12" s="685" customFormat="1">
      <c r="A1389" s="189">
        <v>1378</v>
      </c>
      <c r="B1389" s="688" t="s">
        <v>3654</v>
      </c>
      <c r="C1389" s="688" t="s">
        <v>686</v>
      </c>
      <c r="D1389" s="690">
        <v>2211002</v>
      </c>
      <c r="E1389" s="691" t="s">
        <v>3655</v>
      </c>
      <c r="F1389" s="688" t="s">
        <v>686</v>
      </c>
      <c r="G1389" s="189" t="s">
        <v>3656</v>
      </c>
      <c r="H1389" s="687">
        <v>0</v>
      </c>
      <c r="I1389" s="687"/>
      <c r="J1389" s="190">
        <v>1915660</v>
      </c>
      <c r="K1389" s="190">
        <v>1915660</v>
      </c>
      <c r="L1389" s="684"/>
    </row>
    <row r="1390" spans="1:12" s="685" customFormat="1">
      <c r="A1390" s="189">
        <v>1379</v>
      </c>
      <c r="B1390" s="688" t="s">
        <v>3640</v>
      </c>
      <c r="C1390" s="688" t="s">
        <v>686</v>
      </c>
      <c r="D1390" s="690"/>
      <c r="E1390" s="691">
        <v>57869</v>
      </c>
      <c r="F1390" s="688" t="s">
        <v>686</v>
      </c>
      <c r="G1390" s="189" t="s">
        <v>3657</v>
      </c>
      <c r="H1390" s="687">
        <v>0</v>
      </c>
      <c r="I1390" s="687"/>
      <c r="J1390" s="190">
        <v>132500</v>
      </c>
      <c r="K1390" s="190">
        <v>132500</v>
      </c>
      <c r="L1390" s="684"/>
    </row>
    <row r="1391" spans="1:12" s="685" customFormat="1">
      <c r="A1391" s="189">
        <v>1380</v>
      </c>
      <c r="B1391" s="688" t="s">
        <v>3658</v>
      </c>
      <c r="C1391" s="688" t="s">
        <v>686</v>
      </c>
      <c r="D1391" s="690">
        <v>2211002</v>
      </c>
      <c r="E1391" s="691">
        <v>43039</v>
      </c>
      <c r="F1391" s="688" t="s">
        <v>686</v>
      </c>
      <c r="G1391" s="189" t="s">
        <v>3659</v>
      </c>
      <c r="H1391" s="687">
        <v>0</v>
      </c>
      <c r="I1391" s="687"/>
      <c r="J1391" s="190">
        <v>340500</v>
      </c>
      <c r="K1391" s="190">
        <v>340500</v>
      </c>
      <c r="L1391" s="684"/>
    </row>
    <row r="1392" spans="1:12" s="685" customFormat="1">
      <c r="A1392" s="189">
        <v>1381</v>
      </c>
      <c r="B1392" s="688" t="s">
        <v>3660</v>
      </c>
      <c r="C1392" s="688" t="s">
        <v>686</v>
      </c>
      <c r="D1392" s="690">
        <v>2211015</v>
      </c>
      <c r="E1392" s="691">
        <v>69656</v>
      </c>
      <c r="F1392" s="688" t="s">
        <v>686</v>
      </c>
      <c r="G1392" s="189" t="s">
        <v>3661</v>
      </c>
      <c r="H1392" s="687">
        <v>0</v>
      </c>
      <c r="I1392" s="687"/>
      <c r="J1392" s="190">
        <v>320500</v>
      </c>
      <c r="K1392" s="190">
        <v>320500</v>
      </c>
      <c r="L1392" s="684"/>
    </row>
    <row r="1393" spans="1:12" s="685" customFormat="1">
      <c r="A1393" s="189">
        <v>1382</v>
      </c>
      <c r="B1393" s="688" t="s">
        <v>3662</v>
      </c>
      <c r="C1393" s="688" t="s">
        <v>686</v>
      </c>
      <c r="D1393" s="690">
        <v>2211015</v>
      </c>
      <c r="E1393" s="691">
        <v>69700</v>
      </c>
      <c r="F1393" s="688" t="s">
        <v>686</v>
      </c>
      <c r="G1393" s="189" t="s">
        <v>3661</v>
      </c>
      <c r="H1393" s="687">
        <v>0</v>
      </c>
      <c r="I1393" s="687"/>
      <c r="J1393" s="190">
        <v>338736</v>
      </c>
      <c r="K1393" s="190">
        <v>338736</v>
      </c>
      <c r="L1393" s="684"/>
    </row>
    <row r="1394" spans="1:12" s="685" customFormat="1">
      <c r="A1394" s="189">
        <v>1383</v>
      </c>
      <c r="B1394" s="688" t="s">
        <v>3663</v>
      </c>
      <c r="C1394" s="688" t="s">
        <v>686</v>
      </c>
      <c r="D1394" s="690">
        <v>2220201</v>
      </c>
      <c r="E1394" s="691" t="s">
        <v>3664</v>
      </c>
      <c r="F1394" s="688" t="s">
        <v>686</v>
      </c>
      <c r="G1394" s="189" t="s">
        <v>3665</v>
      </c>
      <c r="H1394" s="687">
        <v>0</v>
      </c>
      <c r="I1394" s="687"/>
      <c r="J1394" s="190">
        <v>153140</v>
      </c>
      <c r="K1394" s="190">
        <v>153140</v>
      </c>
      <c r="L1394" s="684"/>
    </row>
    <row r="1395" spans="1:12" s="685" customFormat="1">
      <c r="A1395" s="189">
        <v>1384</v>
      </c>
      <c r="B1395" s="688" t="s">
        <v>3666</v>
      </c>
      <c r="C1395" s="688" t="s">
        <v>686</v>
      </c>
      <c r="D1395" s="690">
        <v>2211002</v>
      </c>
      <c r="E1395" s="691">
        <v>48870</v>
      </c>
      <c r="F1395" s="688" t="s">
        <v>686</v>
      </c>
      <c r="G1395" s="189" t="s">
        <v>3667</v>
      </c>
      <c r="H1395" s="687">
        <v>0</v>
      </c>
      <c r="I1395" s="687"/>
      <c r="J1395" s="190">
        <v>500000</v>
      </c>
      <c r="K1395" s="190">
        <v>500000</v>
      </c>
      <c r="L1395" s="684"/>
    </row>
    <row r="1396" spans="1:12" s="685" customFormat="1">
      <c r="A1396" s="189">
        <v>1385</v>
      </c>
      <c r="B1396" s="688" t="s">
        <v>3668</v>
      </c>
      <c r="C1396" s="688" t="s">
        <v>686</v>
      </c>
      <c r="D1396" s="690">
        <v>2211002</v>
      </c>
      <c r="E1396" s="691">
        <v>53975</v>
      </c>
      <c r="F1396" s="688" t="s">
        <v>686</v>
      </c>
      <c r="G1396" s="189" t="s">
        <v>3669</v>
      </c>
      <c r="H1396" s="687">
        <v>0</v>
      </c>
      <c r="I1396" s="687"/>
      <c r="J1396" s="190">
        <v>217000</v>
      </c>
      <c r="K1396" s="190">
        <v>217000</v>
      </c>
      <c r="L1396" s="684"/>
    </row>
    <row r="1397" spans="1:12" s="685" customFormat="1">
      <c r="A1397" s="189">
        <v>1386</v>
      </c>
      <c r="B1397" s="688" t="s">
        <v>3670</v>
      </c>
      <c r="C1397" s="688" t="s">
        <v>686</v>
      </c>
      <c r="D1397" s="690">
        <v>2220205</v>
      </c>
      <c r="E1397" s="691">
        <v>63273</v>
      </c>
      <c r="F1397" s="688" t="s">
        <v>686</v>
      </c>
      <c r="G1397" s="189" t="s">
        <v>3671</v>
      </c>
      <c r="H1397" s="687">
        <v>0</v>
      </c>
      <c r="I1397" s="687"/>
      <c r="J1397" s="190">
        <v>84700</v>
      </c>
      <c r="K1397" s="190">
        <v>84700</v>
      </c>
      <c r="L1397" s="684"/>
    </row>
    <row r="1398" spans="1:12" s="685" customFormat="1">
      <c r="A1398" s="189">
        <v>1387</v>
      </c>
      <c r="B1398" s="688" t="s">
        <v>3672</v>
      </c>
      <c r="C1398" s="688" t="s">
        <v>686</v>
      </c>
      <c r="D1398" s="690">
        <v>2211001</v>
      </c>
      <c r="E1398" s="691">
        <v>61112</v>
      </c>
      <c r="F1398" s="688" t="s">
        <v>686</v>
      </c>
      <c r="G1398" s="189" t="s">
        <v>3673</v>
      </c>
      <c r="H1398" s="687">
        <v>0</v>
      </c>
      <c r="I1398" s="687"/>
      <c r="J1398" s="190">
        <v>115844</v>
      </c>
      <c r="K1398" s="190">
        <v>115844</v>
      </c>
      <c r="L1398" s="684"/>
    </row>
    <row r="1399" spans="1:12" s="685" customFormat="1">
      <c r="A1399" s="189">
        <v>1388</v>
      </c>
      <c r="B1399" s="688" t="s">
        <v>3674</v>
      </c>
      <c r="C1399" s="688" t="s">
        <v>686</v>
      </c>
      <c r="D1399" s="690">
        <v>2211028</v>
      </c>
      <c r="E1399" s="691">
        <v>48933</v>
      </c>
      <c r="F1399" s="688" t="s">
        <v>686</v>
      </c>
      <c r="G1399" s="189" t="s">
        <v>3675</v>
      </c>
      <c r="H1399" s="687">
        <v>0</v>
      </c>
      <c r="I1399" s="687"/>
      <c r="J1399" s="190">
        <v>419000</v>
      </c>
      <c r="K1399" s="190">
        <v>419000</v>
      </c>
      <c r="L1399" s="684"/>
    </row>
    <row r="1400" spans="1:12" s="685" customFormat="1">
      <c r="A1400" s="189">
        <v>1389</v>
      </c>
      <c r="B1400" s="688" t="s">
        <v>1917</v>
      </c>
      <c r="C1400" s="688" t="s">
        <v>686</v>
      </c>
      <c r="D1400" s="688">
        <v>3111001</v>
      </c>
      <c r="E1400" s="686"/>
      <c r="F1400" s="688" t="s">
        <v>686</v>
      </c>
      <c r="G1400" s="688" t="s">
        <v>3676</v>
      </c>
      <c r="H1400" s="687">
        <v>0</v>
      </c>
      <c r="I1400" s="687"/>
      <c r="J1400" s="190">
        <v>2394000</v>
      </c>
      <c r="K1400" s="190">
        <v>2394000</v>
      </c>
      <c r="L1400" s="684"/>
    </row>
    <row r="1401" spans="1:12" s="685" customFormat="1">
      <c r="A1401" s="189">
        <v>1390</v>
      </c>
      <c r="B1401" s="688" t="s">
        <v>3677</v>
      </c>
      <c r="C1401" s="688" t="s">
        <v>686</v>
      </c>
      <c r="D1401" s="688">
        <v>2211004</v>
      </c>
      <c r="E1401" s="686"/>
      <c r="F1401" s="688" t="s">
        <v>686</v>
      </c>
      <c r="G1401" s="688" t="s">
        <v>3678</v>
      </c>
      <c r="H1401" s="687">
        <v>0</v>
      </c>
      <c r="I1401" s="687"/>
      <c r="J1401" s="190">
        <v>374500</v>
      </c>
      <c r="K1401" s="190">
        <v>374500</v>
      </c>
      <c r="L1401" s="684"/>
    </row>
    <row r="1402" spans="1:12" s="685" customFormat="1">
      <c r="A1402" s="189">
        <v>1391</v>
      </c>
      <c r="B1402" s="688" t="s">
        <v>3679</v>
      </c>
      <c r="C1402" s="688" t="s">
        <v>686</v>
      </c>
      <c r="D1402" s="688">
        <v>2211008</v>
      </c>
      <c r="E1402" s="686"/>
      <c r="F1402" s="688" t="s">
        <v>686</v>
      </c>
      <c r="G1402" s="688" t="s">
        <v>3680</v>
      </c>
      <c r="H1402" s="687">
        <v>0</v>
      </c>
      <c r="I1402" s="687"/>
      <c r="J1402" s="190">
        <v>1909724</v>
      </c>
      <c r="K1402" s="190">
        <v>1909724</v>
      </c>
      <c r="L1402" s="684"/>
    </row>
    <row r="1403" spans="1:12" s="685" customFormat="1">
      <c r="A1403" s="189">
        <v>1392</v>
      </c>
      <c r="B1403" s="688" t="s">
        <v>3634</v>
      </c>
      <c r="C1403" s="688" t="s">
        <v>686</v>
      </c>
      <c r="D1403" s="688">
        <v>2211002</v>
      </c>
      <c r="E1403" s="686"/>
      <c r="F1403" s="688" t="s">
        <v>686</v>
      </c>
      <c r="G1403" s="688" t="s">
        <v>3681</v>
      </c>
      <c r="H1403" s="687">
        <v>0</v>
      </c>
      <c r="I1403" s="687"/>
      <c r="J1403" s="190">
        <v>960000</v>
      </c>
      <c r="K1403" s="190">
        <v>960000</v>
      </c>
      <c r="L1403" s="684"/>
    </row>
    <row r="1404" spans="1:12" s="685" customFormat="1">
      <c r="A1404" s="189">
        <v>1393</v>
      </c>
      <c r="B1404" s="688" t="s">
        <v>3634</v>
      </c>
      <c r="C1404" s="688" t="s">
        <v>686</v>
      </c>
      <c r="D1404" s="688">
        <v>2211002</v>
      </c>
      <c r="E1404" s="686"/>
      <c r="F1404" s="688" t="s">
        <v>686</v>
      </c>
      <c r="G1404" s="688" t="s">
        <v>3681</v>
      </c>
      <c r="H1404" s="687">
        <v>0</v>
      </c>
      <c r="I1404" s="687"/>
      <c r="J1404" s="190">
        <v>766840</v>
      </c>
      <c r="K1404" s="190">
        <v>766840</v>
      </c>
      <c r="L1404" s="684"/>
    </row>
    <row r="1405" spans="1:12" s="685" customFormat="1">
      <c r="A1405" s="189">
        <v>1394</v>
      </c>
      <c r="B1405" s="688" t="s">
        <v>3682</v>
      </c>
      <c r="C1405" s="688" t="s">
        <v>686</v>
      </c>
      <c r="D1405" s="688">
        <v>2210505</v>
      </c>
      <c r="E1405" s="686"/>
      <c r="F1405" s="688" t="s">
        <v>686</v>
      </c>
      <c r="G1405" s="688" t="s">
        <v>3683</v>
      </c>
      <c r="H1405" s="687">
        <v>0</v>
      </c>
      <c r="I1405" s="687"/>
      <c r="J1405" s="190">
        <v>60000</v>
      </c>
      <c r="K1405" s="190">
        <v>60000</v>
      </c>
      <c r="L1405" s="684"/>
    </row>
    <row r="1406" spans="1:12" s="685" customFormat="1">
      <c r="A1406" s="189">
        <v>1395</v>
      </c>
      <c r="B1406" s="688" t="s">
        <v>3634</v>
      </c>
      <c r="C1406" s="688" t="s">
        <v>686</v>
      </c>
      <c r="D1406" s="688">
        <v>2211002</v>
      </c>
      <c r="E1406" s="686"/>
      <c r="F1406" s="688" t="s">
        <v>686</v>
      </c>
      <c r="G1406" s="688" t="s">
        <v>3684</v>
      </c>
      <c r="H1406" s="687">
        <v>0</v>
      </c>
      <c r="I1406" s="687"/>
      <c r="J1406" s="190">
        <v>867900</v>
      </c>
      <c r="K1406" s="190">
        <v>867900</v>
      </c>
      <c r="L1406" s="684"/>
    </row>
    <row r="1407" spans="1:12" s="685" customFormat="1">
      <c r="A1407" s="189">
        <v>1396</v>
      </c>
      <c r="B1407" s="688" t="s">
        <v>1033</v>
      </c>
      <c r="C1407" s="688" t="s">
        <v>686</v>
      </c>
      <c r="D1407" s="688">
        <v>2210505</v>
      </c>
      <c r="E1407" s="686"/>
      <c r="F1407" s="688" t="s">
        <v>686</v>
      </c>
      <c r="G1407" s="688" t="s">
        <v>3685</v>
      </c>
      <c r="H1407" s="687">
        <v>0</v>
      </c>
      <c r="I1407" s="687"/>
      <c r="J1407" s="190">
        <v>193200</v>
      </c>
      <c r="K1407" s="190">
        <v>193200</v>
      </c>
      <c r="L1407" s="684"/>
    </row>
    <row r="1408" spans="1:12" s="685" customFormat="1">
      <c r="A1408" s="189">
        <v>1397</v>
      </c>
      <c r="B1408" s="688" t="s">
        <v>3686</v>
      </c>
      <c r="C1408" s="688" t="s">
        <v>686</v>
      </c>
      <c r="D1408" s="688">
        <v>2211015</v>
      </c>
      <c r="E1408" s="686"/>
      <c r="F1408" s="688" t="s">
        <v>686</v>
      </c>
      <c r="G1408" s="189" t="s">
        <v>3687</v>
      </c>
      <c r="H1408" s="687">
        <v>0</v>
      </c>
      <c r="I1408" s="687"/>
      <c r="J1408" s="687">
        <v>224175</v>
      </c>
      <c r="K1408" s="190">
        <v>224175</v>
      </c>
      <c r="L1408" s="684"/>
    </row>
    <row r="1409" spans="1:12" s="685" customFormat="1">
      <c r="A1409" s="189">
        <v>1398</v>
      </c>
      <c r="B1409" s="688" t="s">
        <v>3660</v>
      </c>
      <c r="C1409" s="688" t="s">
        <v>686</v>
      </c>
      <c r="D1409" s="688">
        <v>2211015</v>
      </c>
      <c r="E1409" s="686"/>
      <c r="F1409" s="688" t="s">
        <v>686</v>
      </c>
      <c r="G1409" s="189" t="s">
        <v>3687</v>
      </c>
      <c r="H1409" s="687">
        <v>0</v>
      </c>
      <c r="I1409" s="687"/>
      <c r="J1409" s="687">
        <v>78640</v>
      </c>
      <c r="K1409" s="190">
        <v>78640</v>
      </c>
      <c r="L1409" s="684"/>
    </row>
    <row r="1410" spans="1:12" s="685" customFormat="1">
      <c r="A1410" s="189">
        <v>1399</v>
      </c>
      <c r="B1410" s="688" t="s">
        <v>3688</v>
      </c>
      <c r="C1410" s="688" t="s">
        <v>686</v>
      </c>
      <c r="D1410" s="688">
        <v>2211310</v>
      </c>
      <c r="E1410" s="686"/>
      <c r="F1410" s="688" t="s">
        <v>686</v>
      </c>
      <c r="G1410" s="688" t="s">
        <v>3689</v>
      </c>
      <c r="H1410" s="687">
        <v>0</v>
      </c>
      <c r="I1410" s="687"/>
      <c r="J1410" s="687">
        <v>741000</v>
      </c>
      <c r="K1410" s="190">
        <v>741000</v>
      </c>
      <c r="L1410" s="684"/>
    </row>
    <row r="1411" spans="1:12" s="685" customFormat="1">
      <c r="A1411" s="189">
        <v>1400</v>
      </c>
      <c r="B1411" s="688" t="s">
        <v>3690</v>
      </c>
      <c r="C1411" s="688" t="s">
        <v>686</v>
      </c>
      <c r="D1411" s="688">
        <v>2211002</v>
      </c>
      <c r="E1411" s="686"/>
      <c r="F1411" s="688" t="s">
        <v>686</v>
      </c>
      <c r="G1411" s="189" t="s">
        <v>3691</v>
      </c>
      <c r="H1411" s="687">
        <v>0</v>
      </c>
      <c r="I1411" s="687"/>
      <c r="J1411" s="687">
        <v>500000</v>
      </c>
      <c r="K1411" s="190">
        <v>500000</v>
      </c>
      <c r="L1411" s="684"/>
    </row>
    <row r="1412" spans="1:12" s="685" customFormat="1">
      <c r="A1412" s="189">
        <v>1401</v>
      </c>
      <c r="B1412" s="688" t="s">
        <v>3690</v>
      </c>
      <c r="C1412" s="688" t="s">
        <v>686</v>
      </c>
      <c r="D1412" s="688">
        <v>2211008</v>
      </c>
      <c r="E1412" s="686"/>
      <c r="F1412" s="688" t="s">
        <v>686</v>
      </c>
      <c r="G1412" s="189" t="s">
        <v>3692</v>
      </c>
      <c r="H1412" s="687">
        <v>0</v>
      </c>
      <c r="I1412" s="687"/>
      <c r="J1412" s="687">
        <v>1250740</v>
      </c>
      <c r="K1412" s="190">
        <v>1250740</v>
      </c>
      <c r="L1412" s="684"/>
    </row>
    <row r="1413" spans="1:12" s="685" customFormat="1">
      <c r="A1413" s="189">
        <v>1402</v>
      </c>
      <c r="B1413" s="688" t="s">
        <v>3690</v>
      </c>
      <c r="C1413" s="688" t="s">
        <v>686</v>
      </c>
      <c r="D1413" s="688">
        <v>2211008</v>
      </c>
      <c r="E1413" s="686"/>
      <c r="F1413" s="688" t="s">
        <v>686</v>
      </c>
      <c r="G1413" s="189" t="s">
        <v>3692</v>
      </c>
      <c r="H1413" s="687">
        <v>0</v>
      </c>
      <c r="I1413" s="687"/>
      <c r="J1413" s="687">
        <v>250000</v>
      </c>
      <c r="K1413" s="190">
        <v>250000</v>
      </c>
      <c r="L1413" s="684"/>
    </row>
    <row r="1414" spans="1:12" s="685" customFormat="1">
      <c r="A1414" s="189">
        <v>1403</v>
      </c>
      <c r="B1414" s="688" t="s">
        <v>3690</v>
      </c>
      <c r="C1414" s="688" t="s">
        <v>686</v>
      </c>
      <c r="D1414" s="688">
        <v>2211001</v>
      </c>
      <c r="E1414" s="686"/>
      <c r="F1414" s="688" t="s">
        <v>686</v>
      </c>
      <c r="G1414" s="688" t="s">
        <v>3693</v>
      </c>
      <c r="H1414" s="687">
        <v>0</v>
      </c>
      <c r="I1414" s="687"/>
      <c r="J1414" s="687">
        <v>993500</v>
      </c>
      <c r="K1414" s="190">
        <v>993500</v>
      </c>
      <c r="L1414" s="684"/>
    </row>
    <row r="1415" spans="1:12" s="685" customFormat="1">
      <c r="A1415" s="189">
        <v>1404</v>
      </c>
      <c r="B1415" s="688" t="s">
        <v>3694</v>
      </c>
      <c r="C1415" s="688" t="s">
        <v>686</v>
      </c>
      <c r="D1415" s="688">
        <v>3111002</v>
      </c>
      <c r="E1415" s="686"/>
      <c r="F1415" s="688" t="s">
        <v>686</v>
      </c>
      <c r="G1415" s="688" t="s">
        <v>3695</v>
      </c>
      <c r="H1415" s="687">
        <v>0</v>
      </c>
      <c r="I1415" s="687"/>
      <c r="J1415" s="687">
        <v>323000</v>
      </c>
      <c r="K1415" s="190">
        <v>323000</v>
      </c>
      <c r="L1415" s="684"/>
    </row>
    <row r="1416" spans="1:12" s="685" customFormat="1">
      <c r="A1416" s="189">
        <v>1405</v>
      </c>
      <c r="B1416" s="688" t="s">
        <v>3696</v>
      </c>
      <c r="C1416" s="688" t="s">
        <v>686</v>
      </c>
      <c r="D1416" s="688">
        <v>2220101</v>
      </c>
      <c r="E1416" s="686"/>
      <c r="F1416" s="688" t="s">
        <v>686</v>
      </c>
      <c r="G1416" s="189" t="s">
        <v>3697</v>
      </c>
      <c r="H1416" s="687">
        <v>0</v>
      </c>
      <c r="I1416" s="687"/>
      <c r="J1416" s="687">
        <v>559600</v>
      </c>
      <c r="K1416" s="190">
        <v>559600</v>
      </c>
      <c r="L1416" s="684"/>
    </row>
    <row r="1417" spans="1:12" s="685" customFormat="1">
      <c r="A1417" s="189">
        <v>1406</v>
      </c>
      <c r="B1417" s="688" t="s">
        <v>3698</v>
      </c>
      <c r="C1417" s="688" t="s">
        <v>686</v>
      </c>
      <c r="D1417" s="688">
        <v>2211002</v>
      </c>
      <c r="E1417" s="686"/>
      <c r="F1417" s="688" t="s">
        <v>686</v>
      </c>
      <c r="G1417" s="688" t="s">
        <v>3699</v>
      </c>
      <c r="H1417" s="687">
        <v>0</v>
      </c>
      <c r="I1417" s="687"/>
      <c r="J1417" s="687">
        <v>3217500</v>
      </c>
      <c r="K1417" s="190">
        <v>3217500</v>
      </c>
      <c r="L1417" s="684"/>
    </row>
    <row r="1418" spans="1:12" s="685" customFormat="1">
      <c r="A1418" s="189">
        <v>1407</v>
      </c>
      <c r="B1418" s="688" t="s">
        <v>3700</v>
      </c>
      <c r="C1418" s="688" t="s">
        <v>686</v>
      </c>
      <c r="D1418" s="688">
        <v>2211002</v>
      </c>
      <c r="E1418" s="686"/>
      <c r="F1418" s="688" t="s">
        <v>686</v>
      </c>
      <c r="G1418" s="688" t="s">
        <v>3701</v>
      </c>
      <c r="H1418" s="687">
        <v>0</v>
      </c>
      <c r="I1418" s="687"/>
      <c r="J1418" s="687">
        <v>3801600</v>
      </c>
      <c r="K1418" s="190">
        <v>3801600</v>
      </c>
      <c r="L1418" s="684"/>
    </row>
    <row r="1419" spans="1:12" s="685" customFormat="1">
      <c r="A1419" s="189">
        <v>1408</v>
      </c>
      <c r="B1419" s="688" t="s">
        <v>3702</v>
      </c>
      <c r="C1419" s="688" t="s">
        <v>686</v>
      </c>
      <c r="D1419" s="688">
        <v>2211002</v>
      </c>
      <c r="E1419" s="686"/>
      <c r="F1419" s="688" t="s">
        <v>686</v>
      </c>
      <c r="G1419" s="688" t="s">
        <v>3703</v>
      </c>
      <c r="H1419" s="687">
        <v>0</v>
      </c>
      <c r="I1419" s="687"/>
      <c r="J1419" s="687">
        <v>3802500</v>
      </c>
      <c r="K1419" s="190">
        <v>3802500</v>
      </c>
      <c r="L1419" s="684"/>
    </row>
    <row r="1420" spans="1:12" s="685" customFormat="1">
      <c r="A1420" s="189">
        <v>1409</v>
      </c>
      <c r="B1420" s="688" t="s">
        <v>3704</v>
      </c>
      <c r="C1420" s="688" t="s">
        <v>686</v>
      </c>
      <c r="D1420" s="688">
        <v>2211001</v>
      </c>
      <c r="E1420" s="686"/>
      <c r="F1420" s="688" t="s">
        <v>686</v>
      </c>
      <c r="G1420" s="688" t="s">
        <v>3705</v>
      </c>
      <c r="H1420" s="687">
        <v>0</v>
      </c>
      <c r="I1420" s="687"/>
      <c r="J1420" s="687">
        <v>18455985</v>
      </c>
      <c r="K1420" s="190">
        <v>18455985</v>
      </c>
      <c r="L1420" s="684"/>
    </row>
    <row r="1421" spans="1:12" s="685" customFormat="1">
      <c r="A1421" s="189">
        <v>1410</v>
      </c>
      <c r="B1421" s="688" t="s">
        <v>3706</v>
      </c>
      <c r="C1421" s="688" t="s">
        <v>686</v>
      </c>
      <c r="D1421" s="688">
        <v>2211002</v>
      </c>
      <c r="E1421" s="686"/>
      <c r="F1421" s="688" t="s">
        <v>686</v>
      </c>
      <c r="G1421" s="688" t="s">
        <v>3707</v>
      </c>
      <c r="H1421" s="687">
        <v>0</v>
      </c>
      <c r="I1421" s="687"/>
      <c r="J1421" s="687">
        <v>181500</v>
      </c>
      <c r="K1421" s="190">
        <v>181500</v>
      </c>
      <c r="L1421" s="684"/>
    </row>
    <row r="1422" spans="1:12" s="685" customFormat="1">
      <c r="A1422" s="189">
        <v>1411</v>
      </c>
      <c r="B1422" s="688" t="s">
        <v>3708</v>
      </c>
      <c r="C1422" s="688" t="s">
        <v>686</v>
      </c>
      <c r="D1422" s="688">
        <v>2211002</v>
      </c>
      <c r="E1422" s="686"/>
      <c r="F1422" s="688" t="s">
        <v>686</v>
      </c>
      <c r="G1422" s="688" t="s">
        <v>3707</v>
      </c>
      <c r="H1422" s="687">
        <v>0</v>
      </c>
      <c r="I1422" s="687"/>
      <c r="J1422" s="687">
        <v>317000</v>
      </c>
      <c r="K1422" s="190">
        <v>317000</v>
      </c>
      <c r="L1422" s="684"/>
    </row>
    <row r="1423" spans="1:12" s="685" customFormat="1">
      <c r="A1423" s="189">
        <v>1412</v>
      </c>
      <c r="B1423" s="688" t="s">
        <v>3709</v>
      </c>
      <c r="C1423" s="688" t="s">
        <v>686</v>
      </c>
      <c r="D1423" s="688">
        <v>2211002</v>
      </c>
      <c r="E1423" s="686"/>
      <c r="F1423" s="688" t="s">
        <v>686</v>
      </c>
      <c r="G1423" s="688" t="s">
        <v>3707</v>
      </c>
      <c r="H1423" s="687">
        <v>0</v>
      </c>
      <c r="I1423" s="687"/>
      <c r="J1423" s="687">
        <v>3381350</v>
      </c>
      <c r="K1423" s="190">
        <v>3381350</v>
      </c>
      <c r="L1423" s="684"/>
    </row>
    <row r="1424" spans="1:12" s="685" customFormat="1">
      <c r="A1424" s="189">
        <v>1413</v>
      </c>
      <c r="B1424" s="688" t="s">
        <v>3710</v>
      </c>
      <c r="C1424" s="688" t="s">
        <v>686</v>
      </c>
      <c r="D1424" s="688">
        <v>2211015</v>
      </c>
      <c r="E1424" s="686"/>
      <c r="F1424" s="688" t="s">
        <v>686</v>
      </c>
      <c r="G1424" s="688" t="s">
        <v>3711</v>
      </c>
      <c r="H1424" s="687">
        <v>0</v>
      </c>
      <c r="I1424" s="687"/>
      <c r="J1424" s="687">
        <v>101205</v>
      </c>
      <c r="K1424" s="190">
        <v>101205</v>
      </c>
      <c r="L1424" s="684"/>
    </row>
    <row r="1425" spans="1:12" s="685" customFormat="1">
      <c r="A1425" s="189">
        <v>1414</v>
      </c>
      <c r="B1425" s="688" t="s">
        <v>3712</v>
      </c>
      <c r="C1425" s="688" t="s">
        <v>686</v>
      </c>
      <c r="D1425" s="688">
        <v>2211001</v>
      </c>
      <c r="E1425" s="686"/>
      <c r="F1425" s="688" t="s">
        <v>686</v>
      </c>
      <c r="G1425" s="688" t="s">
        <v>3713</v>
      </c>
      <c r="H1425" s="687">
        <v>0</v>
      </c>
      <c r="I1425" s="687"/>
      <c r="J1425" s="687">
        <v>1235100</v>
      </c>
      <c r="K1425" s="190">
        <v>1235100</v>
      </c>
      <c r="L1425" s="684"/>
    </row>
    <row r="1426" spans="1:12" s="685" customFormat="1">
      <c r="A1426" s="189">
        <v>1415</v>
      </c>
      <c r="B1426" s="688" t="s">
        <v>3714</v>
      </c>
      <c r="C1426" s="688" t="s">
        <v>686</v>
      </c>
      <c r="D1426" s="688">
        <v>2211015</v>
      </c>
      <c r="E1426" s="686"/>
      <c r="F1426" s="688" t="s">
        <v>686</v>
      </c>
      <c r="G1426" s="688" t="s">
        <v>3711</v>
      </c>
      <c r="H1426" s="687">
        <v>0</v>
      </c>
      <c r="I1426" s="687"/>
      <c r="J1426" s="687">
        <v>305000</v>
      </c>
      <c r="K1426" s="190">
        <v>305000</v>
      </c>
      <c r="L1426" s="684"/>
    </row>
    <row r="1427" spans="1:12" s="685" customFormat="1">
      <c r="A1427" s="189">
        <v>1416</v>
      </c>
      <c r="B1427" s="688" t="s">
        <v>3715</v>
      </c>
      <c r="C1427" s="688" t="s">
        <v>686</v>
      </c>
      <c r="D1427" s="688">
        <v>2211002</v>
      </c>
      <c r="E1427" s="686"/>
      <c r="F1427" s="688" t="s">
        <v>686</v>
      </c>
      <c r="G1427" s="693" t="s">
        <v>3707</v>
      </c>
      <c r="H1427" s="687">
        <v>0</v>
      </c>
      <c r="I1427" s="687"/>
      <c r="J1427" s="687">
        <v>676750</v>
      </c>
      <c r="K1427" s="190">
        <v>676750</v>
      </c>
      <c r="L1427" s="684"/>
    </row>
    <row r="1428" spans="1:12" s="685" customFormat="1">
      <c r="A1428" s="189">
        <v>1417</v>
      </c>
      <c r="B1428" s="688" t="s">
        <v>3704</v>
      </c>
      <c r="C1428" s="688" t="s">
        <v>686</v>
      </c>
      <c r="D1428" s="688">
        <v>2211026</v>
      </c>
      <c r="E1428" s="686"/>
      <c r="F1428" s="688" t="s">
        <v>686</v>
      </c>
      <c r="G1428" s="688" t="s">
        <v>3716</v>
      </c>
      <c r="H1428" s="687">
        <v>0</v>
      </c>
      <c r="I1428" s="687"/>
      <c r="J1428" s="687">
        <v>867477</v>
      </c>
      <c r="K1428" s="190">
        <v>867477</v>
      </c>
      <c r="L1428" s="684"/>
    </row>
    <row r="1429" spans="1:12" s="685" customFormat="1">
      <c r="A1429" s="189">
        <v>1418</v>
      </c>
      <c r="B1429" s="688" t="s">
        <v>3717</v>
      </c>
      <c r="C1429" s="688" t="s">
        <v>686</v>
      </c>
      <c r="D1429" s="688">
        <v>2211103</v>
      </c>
      <c r="E1429" s="686"/>
      <c r="F1429" s="688" t="s">
        <v>686</v>
      </c>
      <c r="G1429" s="189" t="s">
        <v>3718</v>
      </c>
      <c r="H1429" s="687">
        <v>0</v>
      </c>
      <c r="I1429" s="687"/>
      <c r="J1429" s="687">
        <v>92050</v>
      </c>
      <c r="K1429" s="190">
        <v>92050</v>
      </c>
      <c r="L1429" s="684"/>
    </row>
    <row r="1430" spans="1:12" s="685" customFormat="1">
      <c r="A1430" s="189">
        <v>1419</v>
      </c>
      <c r="B1430" s="688" t="s">
        <v>3717</v>
      </c>
      <c r="C1430" s="688" t="s">
        <v>686</v>
      </c>
      <c r="D1430" s="688">
        <v>2211103</v>
      </c>
      <c r="E1430" s="686"/>
      <c r="F1430" s="688" t="s">
        <v>686</v>
      </c>
      <c r="G1430" s="189" t="s">
        <v>3718</v>
      </c>
      <c r="H1430" s="687">
        <v>0</v>
      </c>
      <c r="I1430" s="687"/>
      <c r="J1430" s="687">
        <v>99100</v>
      </c>
      <c r="K1430" s="190">
        <v>99100</v>
      </c>
      <c r="L1430" s="684"/>
    </row>
    <row r="1431" spans="1:12" s="685" customFormat="1">
      <c r="A1431" s="189">
        <v>1420</v>
      </c>
      <c r="B1431" s="688" t="s">
        <v>3717</v>
      </c>
      <c r="C1431" s="688" t="s">
        <v>686</v>
      </c>
      <c r="D1431" s="688">
        <v>2211103</v>
      </c>
      <c r="E1431" s="686"/>
      <c r="F1431" s="688" t="s">
        <v>686</v>
      </c>
      <c r="G1431" s="694" t="s">
        <v>3718</v>
      </c>
      <c r="H1431" s="687">
        <v>0</v>
      </c>
      <c r="I1431" s="687"/>
      <c r="J1431" s="687">
        <v>121860</v>
      </c>
      <c r="K1431" s="190">
        <v>121860</v>
      </c>
      <c r="L1431" s="684"/>
    </row>
    <row r="1432" spans="1:12" s="685" customFormat="1">
      <c r="A1432" s="189">
        <v>1421</v>
      </c>
      <c r="B1432" s="688" t="s">
        <v>1300</v>
      </c>
      <c r="C1432" s="688" t="s">
        <v>686</v>
      </c>
      <c r="D1432" s="688">
        <v>2210502</v>
      </c>
      <c r="E1432" s="686"/>
      <c r="F1432" s="688" t="s">
        <v>686</v>
      </c>
      <c r="G1432" s="189" t="s">
        <v>3719</v>
      </c>
      <c r="H1432" s="687">
        <v>0</v>
      </c>
      <c r="I1432" s="687"/>
      <c r="J1432" s="687">
        <v>2598400</v>
      </c>
      <c r="K1432" s="190">
        <v>2598400</v>
      </c>
      <c r="L1432" s="684"/>
    </row>
    <row r="1433" spans="1:12" s="685" customFormat="1">
      <c r="A1433" s="189">
        <v>1422</v>
      </c>
      <c r="B1433" s="688" t="s">
        <v>3720</v>
      </c>
      <c r="C1433" s="688" t="s">
        <v>686</v>
      </c>
      <c r="D1433" s="688">
        <v>2211015</v>
      </c>
      <c r="E1433" s="686"/>
      <c r="F1433" s="688" t="s">
        <v>686</v>
      </c>
      <c r="G1433" s="189" t="s">
        <v>3721</v>
      </c>
      <c r="H1433" s="687">
        <v>0</v>
      </c>
      <c r="I1433" s="687"/>
      <c r="J1433" s="687">
        <v>228570</v>
      </c>
      <c r="K1433" s="190">
        <v>228570</v>
      </c>
      <c r="L1433" s="684"/>
    </row>
    <row r="1434" spans="1:12" s="685" customFormat="1">
      <c r="A1434" s="189">
        <v>1423</v>
      </c>
      <c r="B1434" s="688" t="s">
        <v>3722</v>
      </c>
      <c r="C1434" s="688" t="s">
        <v>686</v>
      </c>
      <c r="D1434" s="688">
        <v>2211015</v>
      </c>
      <c r="E1434" s="686"/>
      <c r="F1434" s="688" t="s">
        <v>686</v>
      </c>
      <c r="G1434" s="189" t="s">
        <v>3721</v>
      </c>
      <c r="H1434" s="687">
        <v>0</v>
      </c>
      <c r="I1434" s="687"/>
      <c r="J1434" s="687">
        <v>228570</v>
      </c>
      <c r="K1434" s="190">
        <v>228570</v>
      </c>
      <c r="L1434" s="684"/>
    </row>
    <row r="1435" spans="1:12" s="685" customFormat="1">
      <c r="A1435" s="189">
        <v>1424</v>
      </c>
      <c r="B1435" s="688" t="s">
        <v>3723</v>
      </c>
      <c r="C1435" s="688" t="s">
        <v>686</v>
      </c>
      <c r="D1435" s="688">
        <v>2211015</v>
      </c>
      <c r="E1435" s="686"/>
      <c r="F1435" s="688" t="s">
        <v>686</v>
      </c>
      <c r="G1435" s="189" t="s">
        <v>3721</v>
      </c>
      <c r="H1435" s="687">
        <v>0</v>
      </c>
      <c r="I1435" s="687"/>
      <c r="J1435" s="687">
        <v>114835</v>
      </c>
      <c r="K1435" s="190">
        <v>114835</v>
      </c>
      <c r="L1435" s="684"/>
    </row>
    <row r="1436" spans="1:12" s="685" customFormat="1">
      <c r="A1436" s="189">
        <v>1425</v>
      </c>
      <c r="B1436" s="688" t="s">
        <v>3720</v>
      </c>
      <c r="C1436" s="688" t="s">
        <v>686</v>
      </c>
      <c r="D1436" s="688">
        <v>2211015</v>
      </c>
      <c r="E1436" s="686"/>
      <c r="F1436" s="688" t="s">
        <v>686</v>
      </c>
      <c r="G1436" s="189" t="s">
        <v>3724</v>
      </c>
      <c r="H1436" s="687">
        <v>0</v>
      </c>
      <c r="I1436" s="687"/>
      <c r="J1436" s="687">
        <v>583680</v>
      </c>
      <c r="K1436" s="190">
        <v>583680</v>
      </c>
      <c r="L1436" s="684"/>
    </row>
    <row r="1437" spans="1:12" s="685" customFormat="1">
      <c r="A1437" s="189">
        <v>1426</v>
      </c>
      <c r="B1437" s="688" t="s">
        <v>3725</v>
      </c>
      <c r="C1437" s="688" t="s">
        <v>686</v>
      </c>
      <c r="D1437" s="688">
        <v>2211015</v>
      </c>
      <c r="E1437" s="686"/>
      <c r="F1437" s="688" t="s">
        <v>686</v>
      </c>
      <c r="G1437" s="189" t="s">
        <v>3721</v>
      </c>
      <c r="H1437" s="687">
        <v>0</v>
      </c>
      <c r="I1437" s="687"/>
      <c r="J1437" s="687">
        <v>47261</v>
      </c>
      <c r="K1437" s="190">
        <v>47261</v>
      </c>
      <c r="L1437" s="684"/>
    </row>
    <row r="1438" spans="1:12" s="685" customFormat="1">
      <c r="A1438" s="189">
        <v>1427</v>
      </c>
      <c r="B1438" s="688" t="s">
        <v>3720</v>
      </c>
      <c r="C1438" s="688" t="s">
        <v>686</v>
      </c>
      <c r="D1438" s="688">
        <v>2211015</v>
      </c>
      <c r="E1438" s="686"/>
      <c r="F1438" s="688" t="s">
        <v>686</v>
      </c>
      <c r="G1438" s="189" t="s">
        <v>3726</v>
      </c>
      <c r="H1438" s="687">
        <v>0</v>
      </c>
      <c r="I1438" s="687"/>
      <c r="J1438" s="687">
        <v>151256</v>
      </c>
      <c r="K1438" s="190">
        <v>151256</v>
      </c>
      <c r="L1438" s="684"/>
    </row>
    <row r="1439" spans="1:12" s="685" customFormat="1">
      <c r="A1439" s="189">
        <v>1428</v>
      </c>
      <c r="B1439" s="688" t="s">
        <v>1570</v>
      </c>
      <c r="C1439" s="688" t="s">
        <v>686</v>
      </c>
      <c r="D1439" s="688">
        <v>2211015</v>
      </c>
      <c r="E1439" s="686"/>
      <c r="F1439" s="688" t="s">
        <v>686</v>
      </c>
      <c r="G1439" s="189" t="s">
        <v>3726</v>
      </c>
      <c r="H1439" s="687">
        <v>0</v>
      </c>
      <c r="I1439" s="687"/>
      <c r="J1439" s="687">
        <v>61750</v>
      </c>
      <c r="K1439" s="190">
        <v>61750</v>
      </c>
      <c r="L1439" s="684"/>
    </row>
    <row r="1440" spans="1:12" s="685" customFormat="1">
      <c r="A1440" s="189">
        <v>1429</v>
      </c>
      <c r="B1440" s="688" t="s">
        <v>3710</v>
      </c>
      <c r="C1440" s="688" t="s">
        <v>686</v>
      </c>
      <c r="D1440" s="688">
        <v>2211015</v>
      </c>
      <c r="E1440" s="686"/>
      <c r="F1440" s="688" t="s">
        <v>686</v>
      </c>
      <c r="G1440" s="189" t="s">
        <v>3721</v>
      </c>
      <c r="H1440" s="687">
        <v>0</v>
      </c>
      <c r="I1440" s="687"/>
      <c r="J1440" s="687">
        <v>25999.75</v>
      </c>
      <c r="K1440" s="190">
        <v>25999.75</v>
      </c>
      <c r="L1440" s="684"/>
    </row>
    <row r="1441" spans="1:12" s="685" customFormat="1">
      <c r="A1441" s="189">
        <v>1430</v>
      </c>
      <c r="B1441" s="688" t="s">
        <v>3727</v>
      </c>
      <c r="C1441" s="688" t="s">
        <v>686</v>
      </c>
      <c r="D1441" s="688">
        <v>2211012</v>
      </c>
      <c r="E1441" s="686"/>
      <c r="F1441" s="688" t="s">
        <v>686</v>
      </c>
      <c r="G1441" s="189" t="s">
        <v>3728</v>
      </c>
      <c r="H1441" s="687">
        <v>0</v>
      </c>
      <c r="I1441" s="687"/>
      <c r="J1441" s="687">
        <v>274000</v>
      </c>
      <c r="K1441" s="190">
        <v>274000</v>
      </c>
      <c r="L1441" s="684"/>
    </row>
    <row r="1442" spans="1:12" s="685" customFormat="1">
      <c r="A1442" s="189">
        <v>1431</v>
      </c>
      <c r="B1442" s="688" t="s">
        <v>3729</v>
      </c>
      <c r="C1442" s="688" t="s">
        <v>686</v>
      </c>
      <c r="D1442" s="688">
        <v>2211001</v>
      </c>
      <c r="E1442" s="686"/>
      <c r="F1442" s="688" t="s">
        <v>686</v>
      </c>
      <c r="G1442" s="189" t="s">
        <v>3730</v>
      </c>
      <c r="H1442" s="687">
        <v>0</v>
      </c>
      <c r="I1442" s="687"/>
      <c r="J1442" s="687">
        <v>319433</v>
      </c>
      <c r="K1442" s="190">
        <v>319433</v>
      </c>
      <c r="L1442" s="684"/>
    </row>
    <row r="1443" spans="1:12" s="685" customFormat="1">
      <c r="A1443" s="189">
        <v>1432</v>
      </c>
      <c r="B1443" s="688" t="s">
        <v>3710</v>
      </c>
      <c r="C1443" s="688" t="s">
        <v>686</v>
      </c>
      <c r="D1443" s="688">
        <v>2211015</v>
      </c>
      <c r="E1443" s="686"/>
      <c r="F1443" s="688" t="s">
        <v>686</v>
      </c>
      <c r="G1443" s="189" t="s">
        <v>3721</v>
      </c>
      <c r="H1443" s="687">
        <v>0</v>
      </c>
      <c r="I1443" s="687"/>
      <c r="J1443" s="687">
        <v>28395</v>
      </c>
      <c r="K1443" s="190">
        <v>28395</v>
      </c>
      <c r="L1443" s="684"/>
    </row>
    <row r="1444" spans="1:12" s="685" customFormat="1">
      <c r="A1444" s="189">
        <v>1433</v>
      </c>
      <c r="B1444" s="688" t="s">
        <v>3710</v>
      </c>
      <c r="C1444" s="688" t="s">
        <v>686</v>
      </c>
      <c r="D1444" s="688">
        <v>2211015</v>
      </c>
      <c r="E1444" s="686"/>
      <c r="F1444" s="688" t="s">
        <v>686</v>
      </c>
      <c r="G1444" s="189" t="s">
        <v>3721</v>
      </c>
      <c r="H1444" s="687">
        <v>0</v>
      </c>
      <c r="I1444" s="687"/>
      <c r="J1444" s="687">
        <v>32322</v>
      </c>
      <c r="K1444" s="190">
        <v>32322</v>
      </c>
      <c r="L1444" s="684"/>
    </row>
    <row r="1445" spans="1:12" s="685" customFormat="1">
      <c r="A1445" s="189">
        <v>1434</v>
      </c>
      <c r="B1445" s="688" t="s">
        <v>3731</v>
      </c>
      <c r="C1445" s="688" t="s">
        <v>686</v>
      </c>
      <c r="D1445" s="688">
        <v>2211015</v>
      </c>
      <c r="E1445" s="686"/>
      <c r="F1445" s="688" t="s">
        <v>686</v>
      </c>
      <c r="G1445" s="189" t="s">
        <v>3721</v>
      </c>
      <c r="H1445" s="687">
        <v>0</v>
      </c>
      <c r="I1445" s="687"/>
      <c r="J1445" s="687">
        <v>583680</v>
      </c>
      <c r="K1445" s="190">
        <v>583680</v>
      </c>
      <c r="L1445" s="684"/>
    </row>
    <row r="1446" spans="1:12" s="685" customFormat="1">
      <c r="A1446" s="189">
        <v>1435</v>
      </c>
      <c r="B1446" s="688" t="s">
        <v>3732</v>
      </c>
      <c r="C1446" s="688" t="s">
        <v>686</v>
      </c>
      <c r="D1446" s="688">
        <v>2211015</v>
      </c>
      <c r="E1446" s="686"/>
      <c r="F1446" s="688" t="s">
        <v>686</v>
      </c>
      <c r="G1446" s="189" t="s">
        <v>3721</v>
      </c>
      <c r="H1446" s="687">
        <v>0</v>
      </c>
      <c r="I1446" s="687"/>
      <c r="J1446" s="687">
        <v>350000</v>
      </c>
      <c r="K1446" s="190">
        <v>350000</v>
      </c>
      <c r="L1446" s="684"/>
    </row>
    <row r="1447" spans="1:12" s="685" customFormat="1">
      <c r="A1447" s="189">
        <v>1436</v>
      </c>
      <c r="B1447" s="688" t="s">
        <v>3733</v>
      </c>
      <c r="C1447" s="688" t="s">
        <v>686</v>
      </c>
      <c r="D1447" s="688">
        <v>2211015</v>
      </c>
      <c r="E1447" s="686"/>
      <c r="F1447" s="688" t="s">
        <v>686</v>
      </c>
      <c r="G1447" s="189" t="s">
        <v>3721</v>
      </c>
      <c r="H1447" s="687">
        <v>0</v>
      </c>
      <c r="I1447" s="687"/>
      <c r="J1447" s="687">
        <v>125250</v>
      </c>
      <c r="K1447" s="190">
        <v>125250</v>
      </c>
      <c r="L1447" s="684"/>
    </row>
    <row r="1448" spans="1:12" s="685" customFormat="1">
      <c r="A1448" s="189">
        <v>1437</v>
      </c>
      <c r="B1448" s="688" t="s">
        <v>3733</v>
      </c>
      <c r="C1448" s="688" t="s">
        <v>686</v>
      </c>
      <c r="D1448" s="688">
        <v>2211015</v>
      </c>
      <c r="E1448" s="686"/>
      <c r="F1448" s="688" t="s">
        <v>686</v>
      </c>
      <c r="G1448" s="694" t="s">
        <v>3721</v>
      </c>
      <c r="H1448" s="687">
        <v>0</v>
      </c>
      <c r="I1448" s="687"/>
      <c r="J1448" s="687">
        <v>179940</v>
      </c>
      <c r="K1448" s="190">
        <v>179940</v>
      </c>
      <c r="L1448" s="684"/>
    </row>
    <row r="1449" spans="1:12" s="685" customFormat="1">
      <c r="A1449" s="189">
        <v>1438</v>
      </c>
      <c r="B1449" s="688" t="s">
        <v>3710</v>
      </c>
      <c r="C1449" s="688" t="s">
        <v>686</v>
      </c>
      <c r="D1449" s="688">
        <v>2211015</v>
      </c>
      <c r="E1449" s="686"/>
      <c r="F1449" s="688" t="s">
        <v>686</v>
      </c>
      <c r="G1449" s="189" t="s">
        <v>3721</v>
      </c>
      <c r="H1449" s="687">
        <v>0</v>
      </c>
      <c r="I1449" s="687"/>
      <c r="J1449" s="687">
        <v>33990</v>
      </c>
      <c r="K1449" s="190">
        <v>33990</v>
      </c>
      <c r="L1449" s="684"/>
    </row>
    <row r="1450" spans="1:12" s="685" customFormat="1">
      <c r="A1450" s="189">
        <v>1439</v>
      </c>
      <c r="B1450" s="688" t="s">
        <v>3734</v>
      </c>
      <c r="C1450" s="688" t="s">
        <v>686</v>
      </c>
      <c r="D1450" s="688">
        <v>2211103</v>
      </c>
      <c r="E1450" s="686"/>
      <c r="F1450" s="688" t="s">
        <v>686</v>
      </c>
      <c r="G1450" s="189" t="s">
        <v>3735</v>
      </c>
      <c r="H1450" s="687">
        <v>0</v>
      </c>
      <c r="I1450" s="687"/>
      <c r="J1450" s="687">
        <v>83700</v>
      </c>
      <c r="K1450" s="190">
        <v>83700</v>
      </c>
      <c r="L1450" s="684"/>
    </row>
    <row r="1451" spans="1:12" s="685" customFormat="1">
      <c r="A1451" s="189">
        <v>1440</v>
      </c>
      <c r="B1451" s="688" t="s">
        <v>1416</v>
      </c>
      <c r="C1451" s="688" t="s">
        <v>686</v>
      </c>
      <c r="D1451" s="688">
        <v>2211103</v>
      </c>
      <c r="E1451" s="686"/>
      <c r="F1451" s="688" t="s">
        <v>686</v>
      </c>
      <c r="G1451" s="189" t="s">
        <v>3735</v>
      </c>
      <c r="H1451" s="687">
        <v>0</v>
      </c>
      <c r="I1451" s="687"/>
      <c r="J1451" s="687">
        <v>122900</v>
      </c>
      <c r="K1451" s="190">
        <v>122900</v>
      </c>
      <c r="L1451" s="684"/>
    </row>
    <row r="1452" spans="1:12" s="685" customFormat="1">
      <c r="A1452" s="189">
        <v>1441</v>
      </c>
      <c r="B1452" s="688" t="s">
        <v>3736</v>
      </c>
      <c r="C1452" s="688" t="s">
        <v>686</v>
      </c>
      <c r="D1452" s="688">
        <v>2211015</v>
      </c>
      <c r="E1452" s="686"/>
      <c r="F1452" s="688" t="s">
        <v>686</v>
      </c>
      <c r="G1452" s="189" t="s">
        <v>3726</v>
      </c>
      <c r="H1452" s="687">
        <v>0</v>
      </c>
      <c r="I1452" s="687"/>
      <c r="J1452" s="687">
        <v>303560</v>
      </c>
      <c r="K1452" s="190">
        <v>303560</v>
      </c>
      <c r="L1452" s="684"/>
    </row>
    <row r="1453" spans="1:12" s="685" customFormat="1">
      <c r="A1453" s="189">
        <v>1442</v>
      </c>
      <c r="B1453" s="688" t="s">
        <v>1353</v>
      </c>
      <c r="C1453" s="688" t="s">
        <v>686</v>
      </c>
      <c r="D1453" s="688">
        <v>2211015</v>
      </c>
      <c r="E1453" s="686"/>
      <c r="F1453" s="688" t="s">
        <v>686</v>
      </c>
      <c r="G1453" s="189" t="s">
        <v>3721</v>
      </c>
      <c r="H1453" s="687">
        <v>0</v>
      </c>
      <c r="I1453" s="687"/>
      <c r="J1453" s="687">
        <v>41160</v>
      </c>
      <c r="K1453" s="190">
        <v>41160</v>
      </c>
      <c r="L1453" s="684"/>
    </row>
    <row r="1454" spans="1:12" s="685" customFormat="1">
      <c r="A1454" s="189">
        <v>1443</v>
      </c>
      <c r="B1454" s="688" t="s">
        <v>1353</v>
      </c>
      <c r="C1454" s="688" t="s">
        <v>686</v>
      </c>
      <c r="D1454" s="688">
        <v>2211015</v>
      </c>
      <c r="E1454" s="686"/>
      <c r="F1454" s="688" t="s">
        <v>686</v>
      </c>
      <c r="G1454" s="688" t="s">
        <v>3721</v>
      </c>
      <c r="H1454" s="687">
        <v>0</v>
      </c>
      <c r="I1454" s="687"/>
      <c r="J1454" s="687">
        <v>89621</v>
      </c>
      <c r="K1454" s="190">
        <v>89621</v>
      </c>
      <c r="L1454" s="684"/>
    </row>
    <row r="1455" spans="1:12" s="685" customFormat="1">
      <c r="A1455" s="189">
        <v>1444</v>
      </c>
      <c r="B1455" s="688" t="s">
        <v>1353</v>
      </c>
      <c r="C1455" s="688" t="s">
        <v>686</v>
      </c>
      <c r="D1455" s="688">
        <v>2211015</v>
      </c>
      <c r="E1455" s="686"/>
      <c r="F1455" s="688" t="s">
        <v>686</v>
      </c>
      <c r="G1455" s="688" t="s">
        <v>3721</v>
      </c>
      <c r="H1455" s="687">
        <v>0</v>
      </c>
      <c r="I1455" s="687"/>
      <c r="J1455" s="687">
        <v>178381</v>
      </c>
      <c r="K1455" s="190">
        <v>178381</v>
      </c>
      <c r="L1455" s="684"/>
    </row>
    <row r="1456" spans="1:12" s="685" customFormat="1">
      <c r="A1456" s="189">
        <v>1445</v>
      </c>
      <c r="B1456" s="688" t="s">
        <v>3634</v>
      </c>
      <c r="C1456" s="688" t="s">
        <v>686</v>
      </c>
      <c r="D1456" s="688">
        <v>2211002</v>
      </c>
      <c r="E1456" s="686"/>
      <c r="F1456" s="688" t="s">
        <v>686</v>
      </c>
      <c r="G1456" s="688" t="s">
        <v>3737</v>
      </c>
      <c r="H1456" s="687">
        <v>0</v>
      </c>
      <c r="I1456" s="687"/>
      <c r="J1456" s="687">
        <v>640500</v>
      </c>
      <c r="K1456" s="190">
        <v>640500</v>
      </c>
      <c r="L1456" s="684"/>
    </row>
    <row r="1457" spans="1:12" s="685" customFormat="1">
      <c r="A1457" s="189">
        <v>1446</v>
      </c>
      <c r="B1457" s="688" t="s">
        <v>3690</v>
      </c>
      <c r="C1457" s="688" t="s">
        <v>686</v>
      </c>
      <c r="D1457" s="688">
        <v>2211002</v>
      </c>
      <c r="E1457" s="686"/>
      <c r="F1457" s="688" t="s">
        <v>686</v>
      </c>
      <c r="G1457" s="688" t="s">
        <v>3738</v>
      </c>
      <c r="H1457" s="687">
        <v>0</v>
      </c>
      <c r="I1457" s="687"/>
      <c r="J1457" s="687">
        <v>2824000</v>
      </c>
      <c r="K1457" s="190">
        <v>2824000</v>
      </c>
      <c r="L1457" s="684"/>
    </row>
    <row r="1458" spans="1:12" s="685" customFormat="1">
      <c r="A1458" s="189">
        <v>1447</v>
      </c>
      <c r="B1458" s="688" t="s">
        <v>3679</v>
      </c>
      <c r="C1458" s="688" t="s">
        <v>686</v>
      </c>
      <c r="D1458" s="688">
        <v>2211002</v>
      </c>
      <c r="E1458" s="686"/>
      <c r="F1458" s="688" t="s">
        <v>686</v>
      </c>
      <c r="G1458" s="688" t="s">
        <v>3738</v>
      </c>
      <c r="H1458" s="687">
        <v>0</v>
      </c>
      <c r="I1458" s="687"/>
      <c r="J1458" s="687">
        <v>2951800</v>
      </c>
      <c r="K1458" s="190">
        <v>2951800</v>
      </c>
      <c r="L1458" s="684"/>
    </row>
    <row r="1459" spans="1:12" s="685" customFormat="1">
      <c r="A1459" s="189">
        <v>1448</v>
      </c>
      <c r="B1459" s="688" t="s">
        <v>3739</v>
      </c>
      <c r="C1459" s="688" t="s">
        <v>686</v>
      </c>
      <c r="D1459" s="688">
        <v>2211001</v>
      </c>
      <c r="E1459" s="686"/>
      <c r="F1459" s="688" t="s">
        <v>686</v>
      </c>
      <c r="G1459" s="688" t="s">
        <v>3740</v>
      </c>
      <c r="H1459" s="687">
        <v>0</v>
      </c>
      <c r="I1459" s="687"/>
      <c r="J1459" s="687">
        <v>2153500</v>
      </c>
      <c r="K1459" s="190">
        <v>2153500</v>
      </c>
      <c r="L1459" s="684"/>
    </row>
    <row r="1460" spans="1:12" s="685" customFormat="1">
      <c r="A1460" s="189">
        <v>1449</v>
      </c>
      <c r="B1460" s="688" t="s">
        <v>3741</v>
      </c>
      <c r="C1460" s="688" t="s">
        <v>686</v>
      </c>
      <c r="D1460" s="688">
        <v>2211001</v>
      </c>
      <c r="E1460" s="686"/>
      <c r="F1460" s="688" t="s">
        <v>686</v>
      </c>
      <c r="G1460" s="688" t="s">
        <v>3740</v>
      </c>
      <c r="H1460" s="687">
        <v>0</v>
      </c>
      <c r="I1460" s="687"/>
      <c r="J1460" s="687">
        <v>565150</v>
      </c>
      <c r="K1460" s="190">
        <v>565150</v>
      </c>
      <c r="L1460" s="684"/>
    </row>
    <row r="1461" spans="1:12" s="685" customFormat="1">
      <c r="A1461" s="189">
        <v>1450</v>
      </c>
      <c r="B1461" s="688" t="s">
        <v>3625</v>
      </c>
      <c r="C1461" s="688" t="s">
        <v>686</v>
      </c>
      <c r="D1461" s="688">
        <v>2211028</v>
      </c>
      <c r="E1461" s="686"/>
      <c r="F1461" s="688" t="s">
        <v>686</v>
      </c>
      <c r="G1461" s="688" t="s">
        <v>3742</v>
      </c>
      <c r="H1461" s="687">
        <v>0</v>
      </c>
      <c r="I1461" s="687"/>
      <c r="J1461" s="687">
        <v>782000</v>
      </c>
      <c r="K1461" s="190">
        <v>782000</v>
      </c>
      <c r="L1461" s="684"/>
    </row>
    <row r="1462" spans="1:12" s="685" customFormat="1">
      <c r="A1462" s="189">
        <v>1451</v>
      </c>
      <c r="B1462" s="688" t="s">
        <v>3739</v>
      </c>
      <c r="C1462" s="688" t="s">
        <v>686</v>
      </c>
      <c r="D1462" s="688">
        <v>2211002</v>
      </c>
      <c r="E1462" s="686"/>
      <c r="F1462" s="688" t="s">
        <v>686</v>
      </c>
      <c r="G1462" s="688" t="s">
        <v>3738</v>
      </c>
      <c r="H1462" s="687">
        <v>0</v>
      </c>
      <c r="I1462" s="687"/>
      <c r="J1462" s="687">
        <v>1015000</v>
      </c>
      <c r="K1462" s="190">
        <v>1015000</v>
      </c>
      <c r="L1462" s="684"/>
    </row>
    <row r="1463" spans="1:12" s="685" customFormat="1">
      <c r="A1463" s="189">
        <v>1452</v>
      </c>
      <c r="B1463" s="688" t="s">
        <v>3739</v>
      </c>
      <c r="C1463" s="688" t="s">
        <v>686</v>
      </c>
      <c r="D1463" s="688">
        <v>2211002</v>
      </c>
      <c r="E1463" s="686"/>
      <c r="F1463" s="688" t="s">
        <v>686</v>
      </c>
      <c r="G1463" s="688" t="s">
        <v>3738</v>
      </c>
      <c r="H1463" s="687">
        <v>0</v>
      </c>
      <c r="I1463" s="687"/>
      <c r="J1463" s="687">
        <v>1250000</v>
      </c>
      <c r="K1463" s="190">
        <v>1250000</v>
      </c>
      <c r="L1463" s="684"/>
    </row>
    <row r="1464" spans="1:12" s="685" customFormat="1">
      <c r="A1464" s="189">
        <v>1453</v>
      </c>
      <c r="B1464" s="688" t="s">
        <v>3715</v>
      </c>
      <c r="C1464" s="688" t="s">
        <v>686</v>
      </c>
      <c r="D1464" s="688">
        <v>2211002</v>
      </c>
      <c r="E1464" s="686"/>
      <c r="F1464" s="688" t="s">
        <v>686</v>
      </c>
      <c r="G1464" s="688" t="s">
        <v>3738</v>
      </c>
      <c r="H1464" s="687">
        <v>0</v>
      </c>
      <c r="I1464" s="687"/>
      <c r="J1464" s="687">
        <v>2058000</v>
      </c>
      <c r="K1464" s="190">
        <v>2058000</v>
      </c>
      <c r="L1464" s="684"/>
    </row>
    <row r="1465" spans="1:12" s="685" customFormat="1">
      <c r="A1465" s="189">
        <v>1454</v>
      </c>
      <c r="B1465" s="688" t="s">
        <v>3743</v>
      </c>
      <c r="C1465" s="688" t="s">
        <v>686</v>
      </c>
      <c r="D1465" s="688">
        <v>2211005</v>
      </c>
      <c r="E1465" s="686"/>
      <c r="F1465" s="688" t="s">
        <v>686</v>
      </c>
      <c r="G1465" s="189" t="s">
        <v>3744</v>
      </c>
      <c r="H1465" s="687">
        <v>0</v>
      </c>
      <c r="I1465" s="687"/>
      <c r="J1465" s="687">
        <v>1295325</v>
      </c>
      <c r="K1465" s="190">
        <v>1295325</v>
      </c>
      <c r="L1465" s="684"/>
    </row>
    <row r="1466" spans="1:12" s="685" customFormat="1">
      <c r="A1466" s="189">
        <v>1455</v>
      </c>
      <c r="B1466" s="688" t="s">
        <v>3690</v>
      </c>
      <c r="C1466" s="688" t="s">
        <v>686</v>
      </c>
      <c r="D1466" s="688">
        <v>2211008</v>
      </c>
      <c r="E1466" s="686"/>
      <c r="F1466" s="688" t="s">
        <v>686</v>
      </c>
      <c r="G1466" s="189" t="s">
        <v>3745</v>
      </c>
      <c r="H1466" s="687">
        <v>0</v>
      </c>
      <c r="I1466" s="687"/>
      <c r="J1466" s="687">
        <v>2207400</v>
      </c>
      <c r="K1466" s="190">
        <v>2207400</v>
      </c>
      <c r="L1466" s="684"/>
    </row>
    <row r="1467" spans="1:12" s="685" customFormat="1">
      <c r="A1467" s="189">
        <v>1456</v>
      </c>
      <c r="B1467" s="688" t="s">
        <v>3732</v>
      </c>
      <c r="C1467" s="688" t="s">
        <v>686</v>
      </c>
      <c r="D1467" s="688">
        <v>2211015</v>
      </c>
      <c r="E1467" s="686"/>
      <c r="F1467" s="688" t="s">
        <v>686</v>
      </c>
      <c r="G1467" s="688" t="s">
        <v>3746</v>
      </c>
      <c r="H1467" s="687">
        <v>0</v>
      </c>
      <c r="I1467" s="687"/>
      <c r="J1467" s="687">
        <v>210000</v>
      </c>
      <c r="K1467" s="190">
        <v>210000</v>
      </c>
      <c r="L1467" s="684"/>
    </row>
    <row r="1468" spans="1:12" s="685" customFormat="1">
      <c r="A1468" s="189">
        <v>1457</v>
      </c>
      <c r="B1468" s="688" t="s">
        <v>1033</v>
      </c>
      <c r="C1468" s="688" t="s">
        <v>686</v>
      </c>
      <c r="D1468" s="688">
        <v>2210802</v>
      </c>
      <c r="E1468" s="686"/>
      <c r="F1468" s="688" t="s">
        <v>686</v>
      </c>
      <c r="G1468" s="688" t="s">
        <v>3747</v>
      </c>
      <c r="H1468" s="687">
        <v>0</v>
      </c>
      <c r="I1468" s="687"/>
      <c r="J1468" s="687">
        <v>463500</v>
      </c>
      <c r="K1468" s="190">
        <v>463500</v>
      </c>
      <c r="L1468" s="684"/>
    </row>
    <row r="1469" spans="1:12" s="685" customFormat="1">
      <c r="A1469" s="189">
        <v>1458</v>
      </c>
      <c r="B1469" s="688" t="s">
        <v>3748</v>
      </c>
      <c r="C1469" s="688" t="s">
        <v>686</v>
      </c>
      <c r="D1469" s="688">
        <v>3111112</v>
      </c>
      <c r="E1469" s="686"/>
      <c r="F1469" s="688" t="s">
        <v>686</v>
      </c>
      <c r="G1469" s="688" t="s">
        <v>3749</v>
      </c>
      <c r="H1469" s="687">
        <v>0</v>
      </c>
      <c r="I1469" s="687"/>
      <c r="J1469" s="687">
        <v>745500</v>
      </c>
      <c r="K1469" s="190">
        <v>745500</v>
      </c>
      <c r="L1469" s="684"/>
    </row>
    <row r="1470" spans="1:12" s="685" customFormat="1">
      <c r="A1470" s="189">
        <v>1459</v>
      </c>
      <c r="B1470" s="688" t="s">
        <v>3750</v>
      </c>
      <c r="C1470" s="688" t="s">
        <v>686</v>
      </c>
      <c r="D1470" s="688">
        <v>3111111</v>
      </c>
      <c r="E1470" s="686"/>
      <c r="F1470" s="688" t="s">
        <v>686</v>
      </c>
      <c r="G1470" s="688" t="s">
        <v>3751</v>
      </c>
      <c r="H1470" s="687">
        <v>0</v>
      </c>
      <c r="I1470" s="687"/>
      <c r="J1470" s="687">
        <v>990000</v>
      </c>
      <c r="K1470" s="190">
        <v>990000</v>
      </c>
      <c r="L1470" s="684"/>
    </row>
    <row r="1471" spans="1:12" s="685" customFormat="1">
      <c r="A1471" s="189">
        <v>1460</v>
      </c>
      <c r="B1471" s="688" t="s">
        <v>3750</v>
      </c>
      <c r="C1471" s="688" t="s">
        <v>686</v>
      </c>
      <c r="D1471" s="688">
        <v>3111111</v>
      </c>
      <c r="E1471" s="686"/>
      <c r="F1471" s="688" t="s">
        <v>686</v>
      </c>
      <c r="G1471" s="688" t="s">
        <v>3752</v>
      </c>
      <c r="H1471" s="687">
        <v>0</v>
      </c>
      <c r="I1471" s="687"/>
      <c r="J1471" s="687">
        <v>480000</v>
      </c>
      <c r="K1471" s="190">
        <v>480000</v>
      </c>
      <c r="L1471" s="684"/>
    </row>
    <row r="1472" spans="1:12" s="685" customFormat="1">
      <c r="A1472" s="189">
        <v>1461</v>
      </c>
      <c r="B1472" s="688" t="s">
        <v>3753</v>
      </c>
      <c r="C1472" s="688" t="s">
        <v>686</v>
      </c>
      <c r="D1472" s="688">
        <v>2220210</v>
      </c>
      <c r="E1472" s="686"/>
      <c r="F1472" s="688" t="s">
        <v>686</v>
      </c>
      <c r="G1472" s="688" t="s">
        <v>3754</v>
      </c>
      <c r="H1472" s="687">
        <v>0</v>
      </c>
      <c r="I1472" s="687"/>
      <c r="J1472" s="687">
        <v>2198000</v>
      </c>
      <c r="K1472" s="190">
        <v>2198000</v>
      </c>
      <c r="L1472" s="684"/>
    </row>
    <row r="1473" spans="1:12" s="685" customFormat="1">
      <c r="A1473" s="189">
        <v>1462</v>
      </c>
      <c r="B1473" s="688" t="s">
        <v>3739</v>
      </c>
      <c r="C1473" s="688" t="s">
        <v>686</v>
      </c>
      <c r="D1473" s="688">
        <v>2211002</v>
      </c>
      <c r="E1473" s="686"/>
      <c r="F1473" s="688" t="s">
        <v>686</v>
      </c>
      <c r="G1473" s="688" t="s">
        <v>3755</v>
      </c>
      <c r="H1473" s="687">
        <v>0</v>
      </c>
      <c r="I1473" s="687"/>
      <c r="J1473" s="687">
        <v>900000</v>
      </c>
      <c r="K1473" s="190">
        <v>900000</v>
      </c>
      <c r="L1473" s="684"/>
    </row>
    <row r="1474" spans="1:12" s="685" customFormat="1">
      <c r="A1474" s="189">
        <v>1463</v>
      </c>
      <c r="B1474" s="688" t="s">
        <v>3750</v>
      </c>
      <c r="C1474" s="688" t="s">
        <v>686</v>
      </c>
      <c r="D1474" s="688">
        <v>3111111</v>
      </c>
      <c r="E1474" s="686"/>
      <c r="F1474" s="688" t="s">
        <v>686</v>
      </c>
      <c r="G1474" s="688" t="s">
        <v>3749</v>
      </c>
      <c r="H1474" s="687">
        <v>0</v>
      </c>
      <c r="I1474" s="687"/>
      <c r="J1474" s="687">
        <v>1978120</v>
      </c>
      <c r="K1474" s="190">
        <v>1978120</v>
      </c>
      <c r="L1474" s="684"/>
    </row>
    <row r="1475" spans="1:12" s="685" customFormat="1">
      <c r="A1475" s="189">
        <v>1464</v>
      </c>
      <c r="B1475" s="688" t="s">
        <v>3756</v>
      </c>
      <c r="C1475" s="688" t="s">
        <v>686</v>
      </c>
      <c r="D1475" s="688">
        <v>2211002</v>
      </c>
      <c r="E1475" s="686"/>
      <c r="F1475" s="688" t="s">
        <v>686</v>
      </c>
      <c r="G1475" s="688" t="s">
        <v>3684</v>
      </c>
      <c r="H1475" s="687">
        <v>0</v>
      </c>
      <c r="I1475" s="687"/>
      <c r="J1475" s="687">
        <v>1952600</v>
      </c>
      <c r="K1475" s="190">
        <v>1952600</v>
      </c>
      <c r="L1475" s="684"/>
    </row>
    <row r="1476" spans="1:12" s="685" customFormat="1">
      <c r="A1476" s="189">
        <v>1465</v>
      </c>
      <c r="B1476" s="688" t="s">
        <v>2029</v>
      </c>
      <c r="C1476" s="688" t="s">
        <v>686</v>
      </c>
      <c r="D1476" s="688">
        <v>2211001</v>
      </c>
      <c r="E1476" s="686"/>
      <c r="F1476" s="688" t="s">
        <v>686</v>
      </c>
      <c r="G1476" s="688" t="s">
        <v>3757</v>
      </c>
      <c r="H1476" s="687">
        <v>0</v>
      </c>
      <c r="I1476" s="687"/>
      <c r="J1476" s="687">
        <v>1027500</v>
      </c>
      <c r="K1476" s="190">
        <v>1027500</v>
      </c>
      <c r="L1476" s="684"/>
    </row>
    <row r="1477" spans="1:12" s="685" customFormat="1">
      <c r="A1477" s="189">
        <v>1466</v>
      </c>
      <c r="B1477" s="688" t="s">
        <v>3649</v>
      </c>
      <c r="C1477" s="688" t="s">
        <v>686</v>
      </c>
      <c r="D1477" s="688">
        <v>2211005</v>
      </c>
      <c r="E1477" s="686"/>
      <c r="F1477" s="688" t="s">
        <v>686</v>
      </c>
      <c r="G1477" s="693" t="s">
        <v>3758</v>
      </c>
      <c r="H1477" s="687">
        <v>0</v>
      </c>
      <c r="I1477" s="687"/>
      <c r="J1477" s="687">
        <v>522608</v>
      </c>
      <c r="K1477" s="190">
        <v>522608</v>
      </c>
      <c r="L1477" s="684"/>
    </row>
    <row r="1478" spans="1:12" s="685" customFormat="1">
      <c r="A1478" s="189">
        <v>1467</v>
      </c>
      <c r="B1478" s="688" t="s">
        <v>1208</v>
      </c>
      <c r="C1478" s="688" t="s">
        <v>686</v>
      </c>
      <c r="D1478" s="688">
        <v>2211103</v>
      </c>
      <c r="E1478" s="686"/>
      <c r="F1478" s="688" t="s">
        <v>686</v>
      </c>
      <c r="G1478" s="189" t="s">
        <v>3735</v>
      </c>
      <c r="H1478" s="687">
        <v>0</v>
      </c>
      <c r="I1478" s="687"/>
      <c r="J1478" s="687">
        <v>200000</v>
      </c>
      <c r="K1478" s="190">
        <v>200000</v>
      </c>
      <c r="L1478" s="684"/>
    </row>
    <row r="1479" spans="1:12" s="685" customFormat="1">
      <c r="A1479" s="189">
        <v>1468</v>
      </c>
      <c r="B1479" s="688" t="s">
        <v>3759</v>
      </c>
      <c r="C1479" s="688" t="s">
        <v>686</v>
      </c>
      <c r="D1479" s="688">
        <v>2211015</v>
      </c>
      <c r="E1479" s="686"/>
      <c r="F1479" s="688" t="s">
        <v>686</v>
      </c>
      <c r="G1479" s="189" t="s">
        <v>3746</v>
      </c>
      <c r="H1479" s="687">
        <v>0</v>
      </c>
      <c r="I1479" s="687"/>
      <c r="J1479" s="687">
        <v>163068</v>
      </c>
      <c r="K1479" s="190">
        <v>163068</v>
      </c>
      <c r="L1479" s="684"/>
    </row>
    <row r="1480" spans="1:12" s="685" customFormat="1">
      <c r="A1480" s="189">
        <v>1469</v>
      </c>
      <c r="B1480" s="688" t="s">
        <v>1266</v>
      </c>
      <c r="C1480" s="688" t="s">
        <v>686</v>
      </c>
      <c r="D1480" s="688">
        <v>2220101</v>
      </c>
      <c r="E1480" s="686"/>
      <c r="F1480" s="688" t="s">
        <v>686</v>
      </c>
      <c r="G1480" s="189" t="s">
        <v>3760</v>
      </c>
      <c r="H1480" s="687">
        <v>0</v>
      </c>
      <c r="I1480" s="687"/>
      <c r="J1480" s="687">
        <v>477130</v>
      </c>
      <c r="K1480" s="190">
        <v>477130</v>
      </c>
      <c r="L1480" s="684"/>
    </row>
    <row r="1481" spans="1:12" s="685" customFormat="1">
      <c r="A1481" s="189">
        <v>1470</v>
      </c>
      <c r="B1481" s="688" t="s">
        <v>224</v>
      </c>
      <c r="C1481" s="688" t="s">
        <v>686</v>
      </c>
      <c r="D1481" s="688">
        <v>2220101</v>
      </c>
      <c r="E1481" s="686"/>
      <c r="F1481" s="688" t="s">
        <v>686</v>
      </c>
      <c r="G1481" s="688" t="s">
        <v>3760</v>
      </c>
      <c r="H1481" s="687">
        <v>0</v>
      </c>
      <c r="I1481" s="687"/>
      <c r="J1481" s="687">
        <v>370450</v>
      </c>
      <c r="K1481" s="190">
        <v>370450</v>
      </c>
      <c r="L1481" s="684"/>
    </row>
    <row r="1482" spans="1:12" s="685" customFormat="1">
      <c r="A1482" s="189">
        <v>1471</v>
      </c>
      <c r="B1482" s="688" t="s">
        <v>2578</v>
      </c>
      <c r="C1482" s="688" t="s">
        <v>686</v>
      </c>
      <c r="D1482" s="688">
        <v>2210802</v>
      </c>
      <c r="E1482" s="686"/>
      <c r="F1482" s="688" t="s">
        <v>686</v>
      </c>
      <c r="G1482" s="189" t="s">
        <v>3761</v>
      </c>
      <c r="H1482" s="687">
        <v>0</v>
      </c>
      <c r="I1482" s="687"/>
      <c r="J1482" s="687">
        <v>1146000</v>
      </c>
      <c r="K1482" s="190">
        <v>1146000</v>
      </c>
      <c r="L1482" s="684"/>
    </row>
    <row r="1483" spans="1:12" s="685" customFormat="1">
      <c r="A1483" s="189">
        <v>1472</v>
      </c>
      <c r="B1483" s="688" t="s">
        <v>917</v>
      </c>
      <c r="C1483" s="688" t="s">
        <v>686</v>
      </c>
      <c r="D1483" s="688">
        <v>2220101</v>
      </c>
      <c r="E1483" s="686"/>
      <c r="F1483" s="688" t="s">
        <v>686</v>
      </c>
      <c r="G1483" s="189" t="s">
        <v>3762</v>
      </c>
      <c r="H1483" s="687">
        <v>0</v>
      </c>
      <c r="I1483" s="687"/>
      <c r="J1483" s="687">
        <v>146000</v>
      </c>
      <c r="K1483" s="190">
        <v>146000</v>
      </c>
      <c r="L1483" s="684"/>
    </row>
    <row r="1484" spans="1:12" s="685" customFormat="1">
      <c r="A1484" s="189">
        <v>1473</v>
      </c>
      <c r="B1484" s="688" t="s">
        <v>224</v>
      </c>
      <c r="C1484" s="688" t="s">
        <v>686</v>
      </c>
      <c r="D1484" s="688">
        <v>2220101</v>
      </c>
      <c r="E1484" s="686"/>
      <c r="F1484" s="688" t="s">
        <v>686</v>
      </c>
      <c r="G1484" s="189" t="s">
        <v>3763</v>
      </c>
      <c r="H1484" s="687">
        <v>0</v>
      </c>
      <c r="I1484" s="687"/>
      <c r="J1484" s="687">
        <v>1089100</v>
      </c>
      <c r="K1484" s="190">
        <v>1089100</v>
      </c>
      <c r="L1484" s="684"/>
    </row>
    <row r="1485" spans="1:12" s="685" customFormat="1">
      <c r="A1485" s="189">
        <v>1474</v>
      </c>
      <c r="B1485" s="688" t="s">
        <v>3764</v>
      </c>
      <c r="C1485" s="688" t="s">
        <v>686</v>
      </c>
      <c r="D1485" s="688">
        <v>2220202</v>
      </c>
      <c r="E1485" s="686"/>
      <c r="F1485" s="688" t="s">
        <v>686</v>
      </c>
      <c r="G1485" s="189" t="s">
        <v>3765</v>
      </c>
      <c r="H1485" s="687">
        <v>0</v>
      </c>
      <c r="I1485" s="687"/>
      <c r="J1485" s="687">
        <v>40000</v>
      </c>
      <c r="K1485" s="190">
        <v>40000</v>
      </c>
      <c r="L1485" s="684"/>
    </row>
    <row r="1486" spans="1:12" s="685" customFormat="1">
      <c r="A1486" s="189">
        <v>1475</v>
      </c>
      <c r="B1486" s="688" t="s">
        <v>3766</v>
      </c>
      <c r="C1486" s="688" t="s">
        <v>686</v>
      </c>
      <c r="D1486" s="688">
        <v>2211002</v>
      </c>
      <c r="E1486" s="686"/>
      <c r="F1486" s="688" t="s">
        <v>686</v>
      </c>
      <c r="G1486" s="189" t="s">
        <v>3767</v>
      </c>
      <c r="H1486" s="687">
        <v>0</v>
      </c>
      <c r="I1486" s="687"/>
      <c r="J1486" s="687">
        <v>6600000</v>
      </c>
      <c r="K1486" s="190">
        <v>6600000</v>
      </c>
      <c r="L1486" s="684"/>
    </row>
    <row r="1487" spans="1:12" s="685" customFormat="1">
      <c r="A1487" s="189">
        <v>1476</v>
      </c>
      <c r="B1487" s="688" t="s">
        <v>3768</v>
      </c>
      <c r="C1487" s="688" t="s">
        <v>686</v>
      </c>
      <c r="D1487" s="688">
        <v>2211028</v>
      </c>
      <c r="E1487" s="686"/>
      <c r="F1487" s="688" t="s">
        <v>686</v>
      </c>
      <c r="G1487" s="688" t="s">
        <v>3769</v>
      </c>
      <c r="H1487" s="687">
        <v>0</v>
      </c>
      <c r="I1487" s="687"/>
      <c r="J1487" s="687">
        <v>617900</v>
      </c>
      <c r="K1487" s="190">
        <v>617900</v>
      </c>
      <c r="L1487" s="684"/>
    </row>
    <row r="1488" spans="1:12" s="685" customFormat="1">
      <c r="A1488" s="189">
        <v>1477</v>
      </c>
      <c r="B1488" s="688" t="s">
        <v>3770</v>
      </c>
      <c r="C1488" s="688" t="s">
        <v>686</v>
      </c>
      <c r="D1488" s="688">
        <v>2211002</v>
      </c>
      <c r="E1488" s="686"/>
      <c r="F1488" s="688" t="s">
        <v>686</v>
      </c>
      <c r="G1488" s="189" t="s">
        <v>3767</v>
      </c>
      <c r="H1488" s="687">
        <v>0</v>
      </c>
      <c r="I1488" s="687"/>
      <c r="J1488" s="687">
        <v>464000</v>
      </c>
      <c r="K1488" s="190">
        <v>464000</v>
      </c>
      <c r="L1488" s="684"/>
    </row>
    <row r="1489" spans="1:12" s="685" customFormat="1">
      <c r="A1489" s="189">
        <v>1478</v>
      </c>
      <c r="B1489" s="688" t="s">
        <v>3771</v>
      </c>
      <c r="C1489" s="688" t="s">
        <v>686</v>
      </c>
      <c r="D1489" s="688">
        <v>2211002</v>
      </c>
      <c r="E1489" s="686"/>
      <c r="F1489" s="688" t="s">
        <v>686</v>
      </c>
      <c r="G1489" s="688" t="s">
        <v>3767</v>
      </c>
      <c r="H1489" s="687">
        <v>0</v>
      </c>
      <c r="I1489" s="687"/>
      <c r="J1489" s="687">
        <v>2844000</v>
      </c>
      <c r="K1489" s="190">
        <v>2844000</v>
      </c>
      <c r="L1489" s="684"/>
    </row>
    <row r="1490" spans="1:12" s="685" customFormat="1">
      <c r="A1490" s="189">
        <v>1479</v>
      </c>
      <c r="B1490" s="688" t="s">
        <v>3772</v>
      </c>
      <c r="C1490" s="688" t="s">
        <v>686</v>
      </c>
      <c r="D1490" s="688">
        <v>2211021</v>
      </c>
      <c r="E1490" s="686"/>
      <c r="F1490" s="688" t="s">
        <v>686</v>
      </c>
      <c r="G1490" s="688" t="s">
        <v>3773</v>
      </c>
      <c r="H1490" s="687">
        <v>0</v>
      </c>
      <c r="I1490" s="687"/>
      <c r="J1490" s="687">
        <v>500000</v>
      </c>
      <c r="K1490" s="190">
        <v>500000</v>
      </c>
      <c r="L1490" s="684"/>
    </row>
    <row r="1491" spans="1:12" s="685" customFormat="1">
      <c r="A1491" s="189">
        <v>1480</v>
      </c>
      <c r="B1491" s="688" t="s">
        <v>2029</v>
      </c>
      <c r="C1491" s="688" t="s">
        <v>686</v>
      </c>
      <c r="D1491" s="688">
        <v>2211002</v>
      </c>
      <c r="E1491" s="686"/>
      <c r="F1491" s="688" t="s">
        <v>686</v>
      </c>
      <c r="G1491" s="688" t="s">
        <v>3767</v>
      </c>
      <c r="H1491" s="687">
        <v>0</v>
      </c>
      <c r="I1491" s="687"/>
      <c r="J1491" s="687">
        <v>302000</v>
      </c>
      <c r="K1491" s="190">
        <v>302000</v>
      </c>
      <c r="L1491" s="684"/>
    </row>
    <row r="1492" spans="1:12" s="685" customFormat="1">
      <c r="A1492" s="189">
        <v>1481</v>
      </c>
      <c r="B1492" s="688" t="s">
        <v>3774</v>
      </c>
      <c r="C1492" s="688" t="s">
        <v>686</v>
      </c>
      <c r="D1492" s="688">
        <v>2211002</v>
      </c>
      <c r="E1492" s="686"/>
      <c r="F1492" s="688" t="s">
        <v>686</v>
      </c>
      <c r="G1492" s="688" t="s">
        <v>3767</v>
      </c>
      <c r="H1492" s="687">
        <v>0</v>
      </c>
      <c r="I1492" s="687"/>
      <c r="J1492" s="687">
        <v>2958850</v>
      </c>
      <c r="K1492" s="190">
        <v>2958850</v>
      </c>
      <c r="L1492" s="684"/>
    </row>
    <row r="1493" spans="1:12" s="685" customFormat="1">
      <c r="A1493" s="189">
        <v>1482</v>
      </c>
      <c r="B1493" s="688" t="s">
        <v>2029</v>
      </c>
      <c r="C1493" s="688" t="s">
        <v>686</v>
      </c>
      <c r="D1493" s="688">
        <v>2211002</v>
      </c>
      <c r="E1493" s="686"/>
      <c r="F1493" s="688" t="s">
        <v>686</v>
      </c>
      <c r="G1493" s="688" t="s">
        <v>3767</v>
      </c>
      <c r="H1493" s="687">
        <v>0</v>
      </c>
      <c r="I1493" s="687"/>
      <c r="J1493" s="687">
        <v>302000</v>
      </c>
      <c r="K1493" s="190">
        <v>302000</v>
      </c>
      <c r="L1493" s="684"/>
    </row>
    <row r="1494" spans="1:12" s="685" customFormat="1">
      <c r="A1494" s="189">
        <v>1483</v>
      </c>
      <c r="B1494" s="688" t="s">
        <v>3775</v>
      </c>
      <c r="C1494" s="688" t="s">
        <v>686</v>
      </c>
      <c r="D1494" s="688">
        <v>2211002</v>
      </c>
      <c r="E1494" s="686"/>
      <c r="F1494" s="688" t="s">
        <v>686</v>
      </c>
      <c r="G1494" s="688" t="s">
        <v>3767</v>
      </c>
      <c r="H1494" s="687">
        <v>0</v>
      </c>
      <c r="I1494" s="687"/>
      <c r="J1494" s="687">
        <v>4089150</v>
      </c>
      <c r="K1494" s="190">
        <v>4089150</v>
      </c>
      <c r="L1494" s="684"/>
    </row>
    <row r="1495" spans="1:12" s="685" customFormat="1">
      <c r="A1495" s="189">
        <v>1484</v>
      </c>
      <c r="B1495" s="688" t="s">
        <v>3690</v>
      </c>
      <c r="C1495" s="688" t="s">
        <v>686</v>
      </c>
      <c r="D1495" s="688">
        <v>2211008</v>
      </c>
      <c r="E1495" s="686"/>
      <c r="F1495" s="688" t="s">
        <v>686</v>
      </c>
      <c r="G1495" s="189" t="s">
        <v>3776</v>
      </c>
      <c r="H1495" s="687">
        <v>0</v>
      </c>
      <c r="I1495" s="687"/>
      <c r="J1495" s="687">
        <v>595072</v>
      </c>
      <c r="K1495" s="190">
        <v>595072</v>
      </c>
      <c r="L1495" s="684"/>
    </row>
    <row r="1496" spans="1:12" s="685" customFormat="1">
      <c r="A1496" s="189">
        <v>1485</v>
      </c>
      <c r="B1496" s="688" t="s">
        <v>3698</v>
      </c>
      <c r="C1496" s="688" t="s">
        <v>686</v>
      </c>
      <c r="D1496" s="688">
        <v>2640403</v>
      </c>
      <c r="E1496" s="686"/>
      <c r="F1496" s="688" t="s">
        <v>686</v>
      </c>
      <c r="G1496" s="688" t="s">
        <v>3777</v>
      </c>
      <c r="H1496" s="687">
        <v>0</v>
      </c>
      <c r="I1496" s="687"/>
      <c r="J1496" s="687">
        <v>266800</v>
      </c>
      <c r="K1496" s="190">
        <v>266800</v>
      </c>
      <c r="L1496" s="684"/>
    </row>
    <row r="1497" spans="1:12" s="685" customFormat="1">
      <c r="A1497" s="189">
        <v>1486</v>
      </c>
      <c r="B1497" s="688" t="s">
        <v>3732</v>
      </c>
      <c r="C1497" s="688" t="s">
        <v>686</v>
      </c>
      <c r="D1497" s="688">
        <v>2211002</v>
      </c>
      <c r="E1497" s="686"/>
      <c r="F1497" s="688" t="s">
        <v>686</v>
      </c>
      <c r="G1497" s="688" t="s">
        <v>3778</v>
      </c>
      <c r="H1497" s="687">
        <v>0</v>
      </c>
      <c r="I1497" s="687"/>
      <c r="J1497" s="687">
        <v>3999000</v>
      </c>
      <c r="K1497" s="190">
        <v>3999000</v>
      </c>
      <c r="L1497" s="684"/>
    </row>
    <row r="1498" spans="1:12" s="685" customFormat="1">
      <c r="A1498" s="189">
        <v>1487</v>
      </c>
      <c r="B1498" s="688" t="s">
        <v>3720</v>
      </c>
      <c r="C1498" s="688" t="s">
        <v>686</v>
      </c>
      <c r="D1498" s="688">
        <v>2211006</v>
      </c>
      <c r="E1498" s="686"/>
      <c r="F1498" s="688" t="s">
        <v>686</v>
      </c>
      <c r="G1498" s="688" t="s">
        <v>3779</v>
      </c>
      <c r="H1498" s="687">
        <v>0</v>
      </c>
      <c r="I1498" s="687"/>
      <c r="J1498" s="687">
        <v>1099630</v>
      </c>
      <c r="K1498" s="190">
        <v>1099630</v>
      </c>
      <c r="L1498" s="684"/>
    </row>
    <row r="1499" spans="1:12" s="685" customFormat="1">
      <c r="A1499" s="189">
        <v>1488</v>
      </c>
      <c r="B1499" s="688" t="s">
        <v>2364</v>
      </c>
      <c r="C1499" s="688" t="s">
        <v>686</v>
      </c>
      <c r="D1499" s="688">
        <v>2110202</v>
      </c>
      <c r="E1499" s="686"/>
      <c r="F1499" s="688" t="s">
        <v>686</v>
      </c>
      <c r="G1499" s="688" t="s">
        <v>3780</v>
      </c>
      <c r="H1499" s="687">
        <v>0</v>
      </c>
      <c r="I1499" s="687"/>
      <c r="J1499" s="687">
        <v>154667.25</v>
      </c>
      <c r="K1499" s="190">
        <v>154667.25</v>
      </c>
      <c r="L1499" s="684"/>
    </row>
    <row r="1500" spans="1:12" s="685" customFormat="1">
      <c r="A1500" s="189">
        <v>1489</v>
      </c>
      <c r="B1500" s="688" t="s">
        <v>3781</v>
      </c>
      <c r="C1500" s="688" t="s">
        <v>686</v>
      </c>
      <c r="D1500" s="688">
        <v>2110202</v>
      </c>
      <c r="E1500" s="686"/>
      <c r="F1500" s="688" t="s">
        <v>686</v>
      </c>
      <c r="G1500" s="688" t="s">
        <v>3782</v>
      </c>
      <c r="H1500" s="687">
        <v>0</v>
      </c>
      <c r="I1500" s="687"/>
      <c r="J1500" s="687">
        <v>4628.25</v>
      </c>
      <c r="K1500" s="190">
        <v>4628.25</v>
      </c>
      <c r="L1500" s="684"/>
    </row>
    <row r="1501" spans="1:12" s="685" customFormat="1">
      <c r="A1501" s="189">
        <v>1490</v>
      </c>
      <c r="B1501" s="688" t="s">
        <v>1459</v>
      </c>
      <c r="C1501" s="688" t="s">
        <v>686</v>
      </c>
      <c r="D1501" s="688">
        <v>2110202</v>
      </c>
      <c r="E1501" s="686"/>
      <c r="F1501" s="688" t="s">
        <v>686</v>
      </c>
      <c r="G1501" s="688" t="s">
        <v>3782</v>
      </c>
      <c r="H1501" s="687">
        <v>0</v>
      </c>
      <c r="I1501" s="687"/>
      <c r="J1501" s="687">
        <v>12960</v>
      </c>
      <c r="K1501" s="190">
        <v>12960</v>
      </c>
      <c r="L1501" s="684"/>
    </row>
    <row r="1502" spans="1:12" s="685" customFormat="1">
      <c r="A1502" s="189">
        <v>1491</v>
      </c>
      <c r="B1502" s="688" t="s">
        <v>1203</v>
      </c>
      <c r="C1502" s="688" t="s">
        <v>686</v>
      </c>
      <c r="D1502" s="688">
        <v>2110202</v>
      </c>
      <c r="E1502" s="686"/>
      <c r="F1502" s="688" t="s">
        <v>686</v>
      </c>
      <c r="G1502" s="688" t="s">
        <v>3782</v>
      </c>
      <c r="H1502" s="687">
        <v>0</v>
      </c>
      <c r="I1502" s="687"/>
      <c r="J1502" s="687">
        <v>5049</v>
      </c>
      <c r="K1502" s="190">
        <v>5049</v>
      </c>
      <c r="L1502" s="684"/>
    </row>
    <row r="1503" spans="1:12" s="685" customFormat="1">
      <c r="A1503" s="189">
        <v>1492</v>
      </c>
      <c r="B1503" s="688" t="s">
        <v>3783</v>
      </c>
      <c r="C1503" s="688" t="s">
        <v>686</v>
      </c>
      <c r="D1503" s="688">
        <v>2220101</v>
      </c>
      <c r="E1503" s="686"/>
      <c r="F1503" s="688" t="s">
        <v>686</v>
      </c>
      <c r="G1503" s="688" t="s">
        <v>3784</v>
      </c>
      <c r="H1503" s="687">
        <v>0</v>
      </c>
      <c r="I1503" s="687"/>
      <c r="J1503" s="687">
        <v>742400</v>
      </c>
      <c r="K1503" s="190">
        <v>742400</v>
      </c>
      <c r="L1503" s="684"/>
    </row>
    <row r="1504" spans="1:12" s="685" customFormat="1">
      <c r="A1504" s="189">
        <v>1493</v>
      </c>
      <c r="B1504" s="688" t="s">
        <v>3785</v>
      </c>
      <c r="C1504" s="688" t="s">
        <v>686</v>
      </c>
      <c r="D1504" s="688">
        <v>2210504</v>
      </c>
      <c r="E1504" s="686"/>
      <c r="F1504" s="688" t="s">
        <v>686</v>
      </c>
      <c r="G1504" s="688" t="s">
        <v>3786</v>
      </c>
      <c r="H1504" s="687">
        <v>0</v>
      </c>
      <c r="I1504" s="687"/>
      <c r="J1504" s="687">
        <v>27840</v>
      </c>
      <c r="K1504" s="190">
        <v>27840</v>
      </c>
      <c r="L1504" s="684"/>
    </row>
    <row r="1505" spans="1:12" s="685" customFormat="1">
      <c r="A1505" s="189">
        <v>1494</v>
      </c>
      <c r="B1505" s="688" t="s">
        <v>158</v>
      </c>
      <c r="C1505" s="688" t="s">
        <v>686</v>
      </c>
      <c r="D1505" s="688">
        <v>2210708</v>
      </c>
      <c r="E1505" s="686"/>
      <c r="F1505" s="688" t="s">
        <v>686</v>
      </c>
      <c r="G1505" s="688" t="s">
        <v>3787</v>
      </c>
      <c r="H1505" s="687">
        <v>0</v>
      </c>
      <c r="I1505" s="687"/>
      <c r="J1505" s="687">
        <v>1614720</v>
      </c>
      <c r="K1505" s="190">
        <v>1614720</v>
      </c>
      <c r="L1505" s="684"/>
    </row>
    <row r="1506" spans="1:12" s="685" customFormat="1">
      <c r="A1506" s="189">
        <v>1495</v>
      </c>
      <c r="B1506" s="688" t="s">
        <v>3788</v>
      </c>
      <c r="C1506" s="688" t="s">
        <v>686</v>
      </c>
      <c r="D1506" s="688">
        <v>2210502</v>
      </c>
      <c r="E1506" s="686"/>
      <c r="F1506" s="688" t="s">
        <v>686</v>
      </c>
      <c r="G1506" s="688" t="s">
        <v>3789</v>
      </c>
      <c r="H1506" s="687">
        <v>0</v>
      </c>
      <c r="I1506" s="687"/>
      <c r="J1506" s="687">
        <v>298000</v>
      </c>
      <c r="K1506" s="190">
        <v>298000</v>
      </c>
      <c r="L1506" s="684"/>
    </row>
    <row r="1507" spans="1:12" s="685" customFormat="1">
      <c r="A1507" s="189">
        <v>1496</v>
      </c>
      <c r="B1507" s="688" t="s">
        <v>1555</v>
      </c>
      <c r="C1507" s="688" t="s">
        <v>686</v>
      </c>
      <c r="D1507" s="688">
        <v>2210503</v>
      </c>
      <c r="E1507" s="686"/>
      <c r="F1507" s="688" t="s">
        <v>686</v>
      </c>
      <c r="G1507" s="688" t="s">
        <v>3790</v>
      </c>
      <c r="H1507" s="687">
        <v>0</v>
      </c>
      <c r="I1507" s="687"/>
      <c r="J1507" s="687">
        <v>30800</v>
      </c>
      <c r="K1507" s="190">
        <v>30800</v>
      </c>
      <c r="L1507" s="684"/>
    </row>
    <row r="1508" spans="1:12" s="685" customFormat="1">
      <c r="A1508" s="189">
        <v>1497</v>
      </c>
      <c r="B1508" s="688" t="s">
        <v>3791</v>
      </c>
      <c r="C1508" s="688" t="s">
        <v>686</v>
      </c>
      <c r="D1508" s="688">
        <v>2211002</v>
      </c>
      <c r="E1508" s="686"/>
      <c r="F1508" s="688" t="s">
        <v>686</v>
      </c>
      <c r="G1508" s="688" t="s">
        <v>1478</v>
      </c>
      <c r="H1508" s="687">
        <v>0</v>
      </c>
      <c r="I1508" s="687"/>
      <c r="J1508" s="687">
        <v>2288000</v>
      </c>
      <c r="K1508" s="190">
        <v>2288000</v>
      </c>
      <c r="L1508" s="684"/>
    </row>
    <row r="1509" spans="1:12" s="685" customFormat="1">
      <c r="A1509" s="189">
        <v>1498</v>
      </c>
      <c r="B1509" s="688" t="s">
        <v>3792</v>
      </c>
      <c r="C1509" s="688" t="s">
        <v>686</v>
      </c>
      <c r="D1509" s="688">
        <v>2210202</v>
      </c>
      <c r="E1509" s="686"/>
      <c r="F1509" s="688" t="s">
        <v>686</v>
      </c>
      <c r="G1509" s="688" t="s">
        <v>3793</v>
      </c>
      <c r="H1509" s="687">
        <v>0</v>
      </c>
      <c r="I1509" s="687"/>
      <c r="J1509" s="687">
        <v>280000</v>
      </c>
      <c r="K1509" s="190">
        <v>280000</v>
      </c>
      <c r="L1509" s="684"/>
    </row>
    <row r="1510" spans="1:12" s="685" customFormat="1">
      <c r="A1510" s="189">
        <v>1499</v>
      </c>
      <c r="B1510" s="688" t="s">
        <v>1224</v>
      </c>
      <c r="C1510" s="688" t="s">
        <v>686</v>
      </c>
      <c r="D1510" s="688">
        <v>2211329</v>
      </c>
      <c r="E1510" s="686"/>
      <c r="F1510" s="688" t="s">
        <v>686</v>
      </c>
      <c r="G1510" s="693" t="s">
        <v>3794</v>
      </c>
      <c r="H1510" s="687">
        <v>0</v>
      </c>
      <c r="I1510" s="687"/>
      <c r="J1510" s="687">
        <v>145222</v>
      </c>
      <c r="K1510" s="190">
        <v>145222</v>
      </c>
      <c r="L1510" s="684"/>
    </row>
    <row r="1511" spans="1:12" s="685" customFormat="1">
      <c r="A1511" s="189">
        <v>1500</v>
      </c>
      <c r="B1511" s="688" t="s">
        <v>3795</v>
      </c>
      <c r="C1511" s="688" t="s">
        <v>686</v>
      </c>
      <c r="D1511" s="688">
        <v>2210802</v>
      </c>
      <c r="E1511" s="686"/>
      <c r="F1511" s="688" t="s">
        <v>686</v>
      </c>
      <c r="G1511" s="695" t="s">
        <v>80</v>
      </c>
      <c r="H1511" s="687">
        <v>0</v>
      </c>
      <c r="I1511" s="687"/>
      <c r="J1511" s="687">
        <v>87290</v>
      </c>
      <c r="K1511" s="190">
        <v>87290</v>
      </c>
      <c r="L1511" s="684"/>
    </row>
    <row r="1512" spans="1:12" s="685" customFormat="1">
      <c r="A1512" s="189">
        <v>1501</v>
      </c>
      <c r="B1512" s="688" t="s">
        <v>3796</v>
      </c>
      <c r="C1512" s="688" t="s">
        <v>686</v>
      </c>
      <c r="D1512" s="688">
        <v>2210201</v>
      </c>
      <c r="E1512" s="686"/>
      <c r="F1512" s="688" t="s">
        <v>686</v>
      </c>
      <c r="G1512" s="695" t="s">
        <v>3797</v>
      </c>
      <c r="H1512" s="687">
        <v>0</v>
      </c>
      <c r="I1512" s="687"/>
      <c r="J1512" s="687">
        <v>987000</v>
      </c>
      <c r="K1512" s="190">
        <v>987000</v>
      </c>
      <c r="L1512" s="684"/>
    </row>
    <row r="1513" spans="1:12" s="685" customFormat="1">
      <c r="A1513" s="189">
        <v>1502</v>
      </c>
      <c r="B1513" s="688" t="s">
        <v>3798</v>
      </c>
      <c r="C1513" s="688" t="s">
        <v>686</v>
      </c>
      <c r="D1513" s="688">
        <v>2220205</v>
      </c>
      <c r="E1513" s="686"/>
      <c r="F1513" s="688" t="s">
        <v>686</v>
      </c>
      <c r="G1513" s="695" t="s">
        <v>3799</v>
      </c>
      <c r="H1513" s="687">
        <v>0</v>
      </c>
      <c r="I1513" s="687"/>
      <c r="J1513" s="687">
        <v>918500</v>
      </c>
      <c r="K1513" s="190">
        <v>918500</v>
      </c>
      <c r="L1513" s="684"/>
    </row>
    <row r="1514" spans="1:12" s="685" customFormat="1">
      <c r="A1514" s="189">
        <v>1503</v>
      </c>
      <c r="B1514" s="688" t="s">
        <v>3800</v>
      </c>
      <c r="C1514" s="688" t="s">
        <v>686</v>
      </c>
      <c r="D1514" s="688">
        <v>2211103</v>
      </c>
      <c r="E1514" s="686"/>
      <c r="F1514" s="688" t="s">
        <v>686</v>
      </c>
      <c r="G1514" s="695" t="s">
        <v>3801</v>
      </c>
      <c r="H1514" s="687">
        <v>0</v>
      </c>
      <c r="I1514" s="687"/>
      <c r="J1514" s="687">
        <v>108860</v>
      </c>
      <c r="K1514" s="190">
        <v>108860</v>
      </c>
      <c r="L1514" s="684"/>
    </row>
    <row r="1515" spans="1:12" s="685" customFormat="1">
      <c r="A1515" s="189">
        <v>1504</v>
      </c>
      <c r="B1515" s="688" t="s">
        <v>1428</v>
      </c>
      <c r="C1515" s="688" t="s">
        <v>686</v>
      </c>
      <c r="D1515" s="688">
        <v>2211002</v>
      </c>
      <c r="E1515" s="686"/>
      <c r="F1515" s="688" t="s">
        <v>686</v>
      </c>
      <c r="G1515" s="688" t="s">
        <v>1478</v>
      </c>
      <c r="H1515" s="687">
        <v>0</v>
      </c>
      <c r="I1515" s="687"/>
      <c r="J1515" s="687">
        <v>2583110</v>
      </c>
      <c r="K1515" s="190">
        <v>2583110</v>
      </c>
      <c r="L1515" s="684"/>
    </row>
    <row r="1516" spans="1:12" s="685" customFormat="1">
      <c r="A1516" s="189">
        <v>1505</v>
      </c>
      <c r="B1516" s="688" t="s">
        <v>1428</v>
      </c>
      <c r="C1516" s="688" t="s">
        <v>686</v>
      </c>
      <c r="D1516" s="688">
        <v>2211002</v>
      </c>
      <c r="E1516" s="686"/>
      <c r="F1516" s="688" t="s">
        <v>686</v>
      </c>
      <c r="G1516" s="688" t="s">
        <v>1478</v>
      </c>
      <c r="H1516" s="687">
        <v>0</v>
      </c>
      <c r="I1516" s="687"/>
      <c r="J1516" s="687">
        <v>3398320</v>
      </c>
      <c r="K1516" s="190">
        <v>3398320</v>
      </c>
      <c r="L1516" s="684"/>
    </row>
    <row r="1517" spans="1:12" s="685" customFormat="1">
      <c r="A1517" s="189">
        <v>1506</v>
      </c>
      <c r="B1517" s="688" t="s">
        <v>3802</v>
      </c>
      <c r="C1517" s="688" t="s">
        <v>686</v>
      </c>
      <c r="D1517" s="688">
        <v>2211002</v>
      </c>
      <c r="E1517" s="686"/>
      <c r="F1517" s="688" t="s">
        <v>686</v>
      </c>
      <c r="G1517" s="688" t="s">
        <v>1478</v>
      </c>
      <c r="H1517" s="687">
        <v>0</v>
      </c>
      <c r="I1517" s="687"/>
      <c r="J1517" s="687">
        <v>5143500</v>
      </c>
      <c r="K1517" s="190">
        <v>5143500</v>
      </c>
      <c r="L1517" s="684"/>
    </row>
    <row r="1518" spans="1:12" s="685" customFormat="1">
      <c r="A1518" s="189">
        <v>1507</v>
      </c>
      <c r="B1518" s="688" t="s">
        <v>1503</v>
      </c>
      <c r="C1518" s="688" t="s">
        <v>686</v>
      </c>
      <c r="D1518" s="688">
        <v>2211002</v>
      </c>
      <c r="E1518" s="686"/>
      <c r="F1518" s="688" t="s">
        <v>686</v>
      </c>
      <c r="G1518" s="688" t="s">
        <v>1478</v>
      </c>
      <c r="H1518" s="687">
        <v>0</v>
      </c>
      <c r="I1518" s="687"/>
      <c r="J1518" s="687">
        <v>2104300</v>
      </c>
      <c r="K1518" s="190">
        <v>2104300</v>
      </c>
      <c r="L1518" s="684"/>
    </row>
    <row r="1519" spans="1:12" s="685" customFormat="1">
      <c r="A1519" s="189">
        <v>1508</v>
      </c>
      <c r="B1519" s="688" t="s">
        <v>1503</v>
      </c>
      <c r="C1519" s="688" t="s">
        <v>686</v>
      </c>
      <c r="D1519" s="688">
        <v>2211002</v>
      </c>
      <c r="E1519" s="686"/>
      <c r="F1519" s="688" t="s">
        <v>686</v>
      </c>
      <c r="G1519" s="688" t="s">
        <v>1478</v>
      </c>
      <c r="H1519" s="687">
        <v>0</v>
      </c>
      <c r="I1519" s="687"/>
      <c r="J1519" s="687">
        <v>896000</v>
      </c>
      <c r="K1519" s="190">
        <v>896000</v>
      </c>
      <c r="L1519" s="684"/>
    </row>
    <row r="1520" spans="1:12" s="685" customFormat="1">
      <c r="A1520" s="189">
        <v>1509</v>
      </c>
      <c r="B1520" s="688" t="s">
        <v>1503</v>
      </c>
      <c r="C1520" s="688" t="s">
        <v>686</v>
      </c>
      <c r="D1520" s="688">
        <v>2211002</v>
      </c>
      <c r="E1520" s="686"/>
      <c r="F1520" s="688" t="s">
        <v>686</v>
      </c>
      <c r="G1520" s="688" t="s">
        <v>1478</v>
      </c>
      <c r="H1520" s="687">
        <v>0</v>
      </c>
      <c r="I1520" s="687"/>
      <c r="J1520" s="687">
        <v>4598000</v>
      </c>
      <c r="K1520" s="190">
        <v>4598000</v>
      </c>
      <c r="L1520" s="684"/>
    </row>
    <row r="1521" spans="1:12" s="685" customFormat="1">
      <c r="A1521" s="189">
        <v>1510</v>
      </c>
      <c r="B1521" s="688" t="s">
        <v>3802</v>
      </c>
      <c r="C1521" s="688" t="s">
        <v>686</v>
      </c>
      <c r="D1521" s="688">
        <v>2211002</v>
      </c>
      <c r="E1521" s="686"/>
      <c r="F1521" s="688" t="s">
        <v>686</v>
      </c>
      <c r="G1521" s="688" t="s">
        <v>1478</v>
      </c>
      <c r="H1521" s="687">
        <v>0</v>
      </c>
      <c r="I1521" s="687"/>
      <c r="J1521" s="687">
        <v>3060700</v>
      </c>
      <c r="K1521" s="190">
        <v>3060700</v>
      </c>
      <c r="L1521" s="684"/>
    </row>
    <row r="1522" spans="1:12" s="685" customFormat="1">
      <c r="A1522" s="189">
        <v>1511</v>
      </c>
      <c r="B1522" s="688" t="s">
        <v>3803</v>
      </c>
      <c r="C1522" s="688" t="s">
        <v>686</v>
      </c>
      <c r="D1522" s="688">
        <v>2211002</v>
      </c>
      <c r="E1522" s="686"/>
      <c r="F1522" s="688" t="s">
        <v>686</v>
      </c>
      <c r="G1522" s="688" t="s">
        <v>1478</v>
      </c>
      <c r="H1522" s="687">
        <v>0</v>
      </c>
      <c r="I1522" s="687"/>
      <c r="J1522" s="687">
        <v>1060000</v>
      </c>
      <c r="K1522" s="190">
        <v>1060000</v>
      </c>
      <c r="L1522" s="684"/>
    </row>
    <row r="1523" spans="1:12" s="685" customFormat="1">
      <c r="A1523" s="189">
        <v>1512</v>
      </c>
      <c r="B1523" s="688" t="s">
        <v>3803</v>
      </c>
      <c r="C1523" s="688" t="s">
        <v>686</v>
      </c>
      <c r="D1523" s="688">
        <v>2211002</v>
      </c>
      <c r="E1523" s="686"/>
      <c r="F1523" s="688" t="s">
        <v>686</v>
      </c>
      <c r="G1523" s="693" t="s">
        <v>1478</v>
      </c>
      <c r="H1523" s="687">
        <v>0</v>
      </c>
      <c r="I1523" s="687"/>
      <c r="J1523" s="687">
        <v>3420500</v>
      </c>
      <c r="K1523" s="190">
        <v>3420500</v>
      </c>
      <c r="L1523" s="684"/>
    </row>
    <row r="1524" spans="1:12" s="685" customFormat="1">
      <c r="A1524" s="189">
        <v>1513</v>
      </c>
      <c r="B1524" s="688" t="s">
        <v>2029</v>
      </c>
      <c r="C1524" s="688" t="s">
        <v>686</v>
      </c>
      <c r="D1524" s="688">
        <v>2211001</v>
      </c>
      <c r="E1524" s="686"/>
      <c r="F1524" s="688" t="s">
        <v>686</v>
      </c>
      <c r="G1524" s="693" t="s">
        <v>1048</v>
      </c>
      <c r="H1524" s="687">
        <v>0</v>
      </c>
      <c r="I1524" s="687"/>
      <c r="J1524" s="687">
        <v>2062920</v>
      </c>
      <c r="K1524" s="190">
        <v>2062920</v>
      </c>
      <c r="L1524" s="684"/>
    </row>
    <row r="1525" spans="1:12" s="685" customFormat="1">
      <c r="A1525" s="189">
        <v>1514</v>
      </c>
      <c r="B1525" s="688" t="s">
        <v>2029</v>
      </c>
      <c r="C1525" s="688" t="s">
        <v>686</v>
      </c>
      <c r="D1525" s="688">
        <v>2211002</v>
      </c>
      <c r="E1525" s="686"/>
      <c r="F1525" s="688" t="s">
        <v>686</v>
      </c>
      <c r="G1525" s="693" t="s">
        <v>1478</v>
      </c>
      <c r="H1525" s="687">
        <v>0</v>
      </c>
      <c r="I1525" s="687"/>
      <c r="J1525" s="687">
        <v>3524400</v>
      </c>
      <c r="K1525" s="190">
        <v>3524400</v>
      </c>
      <c r="L1525" s="684"/>
    </row>
    <row r="1526" spans="1:12" s="685" customFormat="1">
      <c r="A1526" s="189">
        <v>1515</v>
      </c>
      <c r="B1526" s="688" t="s">
        <v>3804</v>
      </c>
      <c r="C1526" s="688" t="s">
        <v>686</v>
      </c>
      <c r="D1526" s="688">
        <v>2211002</v>
      </c>
      <c r="E1526" s="686"/>
      <c r="F1526" s="688" t="s">
        <v>686</v>
      </c>
      <c r="G1526" s="693" t="s">
        <v>1478</v>
      </c>
      <c r="H1526" s="687">
        <v>0</v>
      </c>
      <c r="I1526" s="687"/>
      <c r="J1526" s="687">
        <v>200100</v>
      </c>
      <c r="K1526" s="190">
        <v>200100</v>
      </c>
      <c r="L1526" s="684"/>
    </row>
    <row r="1527" spans="1:12" s="685" customFormat="1">
      <c r="A1527" s="189">
        <v>1516</v>
      </c>
      <c r="B1527" s="688" t="s">
        <v>3804</v>
      </c>
      <c r="C1527" s="688" t="s">
        <v>686</v>
      </c>
      <c r="D1527" s="688">
        <v>2211002</v>
      </c>
      <c r="E1527" s="686"/>
      <c r="F1527" s="688" t="s">
        <v>686</v>
      </c>
      <c r="G1527" s="693" t="s">
        <v>1478</v>
      </c>
      <c r="H1527" s="687">
        <v>0</v>
      </c>
      <c r="I1527" s="687"/>
      <c r="J1527" s="687">
        <v>2045400</v>
      </c>
      <c r="K1527" s="190">
        <v>2045400</v>
      </c>
      <c r="L1527" s="684"/>
    </row>
    <row r="1528" spans="1:12" s="685" customFormat="1">
      <c r="A1528" s="189">
        <v>1517</v>
      </c>
      <c r="B1528" s="688" t="s">
        <v>2029</v>
      </c>
      <c r="C1528" s="688" t="s">
        <v>686</v>
      </c>
      <c r="D1528" s="688">
        <v>2211002</v>
      </c>
      <c r="E1528" s="686"/>
      <c r="F1528" s="688" t="s">
        <v>686</v>
      </c>
      <c r="G1528" s="693" t="s">
        <v>1478</v>
      </c>
      <c r="H1528" s="687">
        <v>0</v>
      </c>
      <c r="I1528" s="687"/>
      <c r="J1528" s="687">
        <v>2645000</v>
      </c>
      <c r="K1528" s="190">
        <v>2645000</v>
      </c>
      <c r="L1528" s="684"/>
    </row>
    <row r="1529" spans="1:12" s="685" customFormat="1">
      <c r="A1529" s="189">
        <v>1518</v>
      </c>
      <c r="B1529" s="688" t="s">
        <v>3805</v>
      </c>
      <c r="C1529" s="688" t="s">
        <v>686</v>
      </c>
      <c r="D1529" s="688">
        <v>2211002</v>
      </c>
      <c r="E1529" s="686"/>
      <c r="F1529" s="688" t="s">
        <v>686</v>
      </c>
      <c r="G1529" s="693" t="s">
        <v>1478</v>
      </c>
      <c r="H1529" s="687">
        <v>0</v>
      </c>
      <c r="I1529" s="687"/>
      <c r="J1529" s="687">
        <v>1081000</v>
      </c>
      <c r="K1529" s="190">
        <v>1081000</v>
      </c>
      <c r="L1529" s="684"/>
    </row>
    <row r="1530" spans="1:12" s="685" customFormat="1">
      <c r="A1530" s="189">
        <v>1519</v>
      </c>
      <c r="B1530" s="688" t="s">
        <v>3805</v>
      </c>
      <c r="C1530" s="688" t="s">
        <v>686</v>
      </c>
      <c r="D1530" s="688">
        <v>2211002</v>
      </c>
      <c r="E1530" s="686"/>
      <c r="F1530" s="688" t="s">
        <v>686</v>
      </c>
      <c r="G1530" s="693" t="s">
        <v>1478</v>
      </c>
      <c r="H1530" s="687">
        <v>0</v>
      </c>
      <c r="I1530" s="687"/>
      <c r="J1530" s="687">
        <v>1651000</v>
      </c>
      <c r="K1530" s="190">
        <v>1651000</v>
      </c>
      <c r="L1530" s="684"/>
    </row>
    <row r="1531" spans="1:12" s="685" customFormat="1">
      <c r="A1531" s="189">
        <v>1520</v>
      </c>
      <c r="B1531" s="688" t="s">
        <v>3805</v>
      </c>
      <c r="C1531" s="688" t="s">
        <v>686</v>
      </c>
      <c r="D1531" s="688">
        <v>2211002</v>
      </c>
      <c r="E1531" s="686"/>
      <c r="F1531" s="688" t="s">
        <v>686</v>
      </c>
      <c r="G1531" s="693" t="s">
        <v>1478</v>
      </c>
      <c r="H1531" s="687">
        <v>0</v>
      </c>
      <c r="I1531" s="687"/>
      <c r="J1531" s="687">
        <v>1569000</v>
      </c>
      <c r="K1531" s="190">
        <v>1569000</v>
      </c>
      <c r="L1531" s="684"/>
    </row>
    <row r="1532" spans="1:12" s="685" customFormat="1">
      <c r="A1532" s="189">
        <v>1521</v>
      </c>
      <c r="B1532" s="688" t="s">
        <v>3805</v>
      </c>
      <c r="C1532" s="688" t="s">
        <v>686</v>
      </c>
      <c r="D1532" s="688">
        <v>2211002</v>
      </c>
      <c r="E1532" s="686"/>
      <c r="F1532" s="688" t="s">
        <v>686</v>
      </c>
      <c r="G1532" s="693" t="s">
        <v>1478</v>
      </c>
      <c r="H1532" s="687">
        <v>0</v>
      </c>
      <c r="I1532" s="687"/>
      <c r="J1532" s="687">
        <v>981000</v>
      </c>
      <c r="K1532" s="190">
        <v>981000</v>
      </c>
      <c r="L1532" s="684"/>
    </row>
    <row r="1533" spans="1:12" s="685" customFormat="1">
      <c r="A1533" s="189">
        <v>1522</v>
      </c>
      <c r="B1533" s="688" t="s">
        <v>3805</v>
      </c>
      <c r="C1533" s="688" t="s">
        <v>686</v>
      </c>
      <c r="D1533" s="688">
        <v>2211002</v>
      </c>
      <c r="E1533" s="686"/>
      <c r="F1533" s="688" t="s">
        <v>686</v>
      </c>
      <c r="G1533" s="693" t="s">
        <v>1478</v>
      </c>
      <c r="H1533" s="687">
        <v>0</v>
      </c>
      <c r="I1533" s="687"/>
      <c r="J1533" s="687">
        <v>7974000</v>
      </c>
      <c r="K1533" s="190">
        <v>7974000</v>
      </c>
      <c r="L1533" s="684"/>
    </row>
    <row r="1534" spans="1:12" s="685" customFormat="1">
      <c r="A1534" s="189">
        <v>1523</v>
      </c>
      <c r="B1534" s="688" t="s">
        <v>3805</v>
      </c>
      <c r="C1534" s="688" t="s">
        <v>686</v>
      </c>
      <c r="D1534" s="688">
        <v>2211002</v>
      </c>
      <c r="E1534" s="686"/>
      <c r="F1534" s="688" t="s">
        <v>686</v>
      </c>
      <c r="G1534" s="693" t="s">
        <v>1478</v>
      </c>
      <c r="H1534" s="687">
        <v>0</v>
      </c>
      <c r="I1534" s="687"/>
      <c r="J1534" s="687">
        <v>1205260</v>
      </c>
      <c r="K1534" s="190">
        <v>1205260</v>
      </c>
      <c r="L1534" s="684"/>
    </row>
    <row r="1535" spans="1:12" s="685" customFormat="1">
      <c r="A1535" s="189">
        <v>1524</v>
      </c>
      <c r="B1535" s="688" t="s">
        <v>3805</v>
      </c>
      <c r="C1535" s="688" t="s">
        <v>686</v>
      </c>
      <c r="D1535" s="688">
        <v>2211002</v>
      </c>
      <c r="E1535" s="686"/>
      <c r="F1535" s="688" t="s">
        <v>686</v>
      </c>
      <c r="G1535" s="693" t="s">
        <v>1478</v>
      </c>
      <c r="H1535" s="687">
        <v>0</v>
      </c>
      <c r="I1535" s="687"/>
      <c r="J1535" s="687">
        <v>3576000</v>
      </c>
      <c r="K1535" s="190">
        <v>3576000</v>
      </c>
      <c r="L1535" s="684"/>
    </row>
    <row r="1536" spans="1:12" s="685" customFormat="1">
      <c r="A1536" s="189">
        <v>1525</v>
      </c>
      <c r="B1536" s="688" t="s">
        <v>3806</v>
      </c>
      <c r="C1536" s="688" t="s">
        <v>686</v>
      </c>
      <c r="D1536" s="688"/>
      <c r="E1536" s="686"/>
      <c r="F1536" s="688" t="s">
        <v>686</v>
      </c>
      <c r="G1536" s="1020"/>
      <c r="H1536" s="687">
        <v>0</v>
      </c>
      <c r="I1536" s="687"/>
      <c r="J1536" s="687">
        <v>107100</v>
      </c>
      <c r="K1536" s="190">
        <v>107100</v>
      </c>
      <c r="L1536" s="684"/>
    </row>
    <row r="1537" spans="1:12" s="685" customFormat="1">
      <c r="A1537" s="189">
        <v>1526</v>
      </c>
      <c r="B1537" s="688" t="s">
        <v>3806</v>
      </c>
      <c r="C1537" s="688" t="s">
        <v>686</v>
      </c>
      <c r="D1537" s="688"/>
      <c r="E1537" s="686"/>
      <c r="F1537" s="688" t="s">
        <v>686</v>
      </c>
      <c r="G1537" s="1020"/>
      <c r="H1537" s="687">
        <v>0</v>
      </c>
      <c r="I1537" s="687"/>
      <c r="J1537" s="687">
        <v>218650</v>
      </c>
      <c r="K1537" s="190">
        <v>218650</v>
      </c>
      <c r="L1537" s="684"/>
    </row>
    <row r="1538" spans="1:12" s="685" customFormat="1">
      <c r="A1538" s="189">
        <v>1527</v>
      </c>
      <c r="B1538" s="688" t="s">
        <v>3806</v>
      </c>
      <c r="C1538" s="688" t="s">
        <v>686</v>
      </c>
      <c r="D1538" s="688"/>
      <c r="E1538" s="686"/>
      <c r="F1538" s="688" t="s">
        <v>686</v>
      </c>
      <c r="G1538" s="1020"/>
      <c r="H1538" s="687">
        <v>0</v>
      </c>
      <c r="I1538" s="687"/>
      <c r="J1538" s="687">
        <v>100222.1</v>
      </c>
      <c r="K1538" s="190">
        <v>100222.1</v>
      </c>
      <c r="L1538" s="684"/>
    </row>
    <row r="1539" spans="1:12" s="685" customFormat="1">
      <c r="A1539" s="189">
        <v>1528</v>
      </c>
      <c r="B1539" s="688" t="s">
        <v>3806</v>
      </c>
      <c r="C1539" s="688" t="s">
        <v>686</v>
      </c>
      <c r="D1539" s="688"/>
      <c r="E1539" s="686"/>
      <c r="F1539" s="688" t="s">
        <v>686</v>
      </c>
      <c r="G1539" s="1021"/>
      <c r="H1539" s="687">
        <v>0</v>
      </c>
      <c r="I1539" s="687"/>
      <c r="J1539" s="687">
        <v>166284.5</v>
      </c>
      <c r="K1539" s="190">
        <v>166284.5</v>
      </c>
      <c r="L1539" s="684"/>
    </row>
    <row r="1540" spans="1:12" s="685" customFormat="1">
      <c r="A1540" s="189">
        <v>1529</v>
      </c>
      <c r="B1540" s="688" t="s">
        <v>3015</v>
      </c>
      <c r="C1540" s="688" t="s">
        <v>686</v>
      </c>
      <c r="D1540" s="688"/>
      <c r="E1540" s="686"/>
      <c r="F1540" s="688" t="s">
        <v>686</v>
      </c>
      <c r="G1540" s="1021"/>
      <c r="H1540" s="687">
        <v>0</v>
      </c>
      <c r="I1540" s="687"/>
      <c r="J1540" s="687">
        <v>2126000</v>
      </c>
      <c r="K1540" s="190">
        <v>2126000</v>
      </c>
      <c r="L1540" s="684"/>
    </row>
    <row r="1541" spans="1:12" s="685" customFormat="1">
      <c r="A1541" s="189">
        <v>1530</v>
      </c>
      <c r="B1541" s="688" t="s">
        <v>535</v>
      </c>
      <c r="C1541" s="688" t="s">
        <v>686</v>
      </c>
      <c r="D1541" s="688"/>
      <c r="E1541" s="686"/>
      <c r="F1541" s="688" t="s">
        <v>686</v>
      </c>
      <c r="G1541" s="1021"/>
      <c r="H1541" s="687">
        <v>0</v>
      </c>
      <c r="I1541" s="687"/>
      <c r="J1541" s="687">
        <v>61517.35</v>
      </c>
      <c r="K1541" s="190">
        <v>61517.35</v>
      </c>
      <c r="L1541" s="684"/>
    </row>
    <row r="1542" spans="1:12" s="685" customFormat="1">
      <c r="A1542" s="189">
        <v>1531</v>
      </c>
      <c r="B1542" s="688" t="s">
        <v>3807</v>
      </c>
      <c r="C1542" s="688" t="s">
        <v>686</v>
      </c>
      <c r="D1542" s="688"/>
      <c r="E1542" s="686"/>
      <c r="F1542" s="688" t="s">
        <v>686</v>
      </c>
      <c r="G1542" s="1021"/>
      <c r="H1542" s="687">
        <v>0</v>
      </c>
      <c r="I1542" s="687"/>
      <c r="J1542" s="687">
        <v>8192000</v>
      </c>
      <c r="K1542" s="190">
        <v>8192000</v>
      </c>
      <c r="L1542" s="684"/>
    </row>
    <row r="1543" spans="1:12" s="685" customFormat="1">
      <c r="A1543" s="189">
        <v>1532</v>
      </c>
      <c r="B1543" s="688" t="s">
        <v>504</v>
      </c>
      <c r="C1543" s="688" t="s">
        <v>686</v>
      </c>
      <c r="D1543" s="688"/>
      <c r="E1543" s="686"/>
      <c r="F1543" s="688" t="s">
        <v>686</v>
      </c>
      <c r="G1543" s="1021"/>
      <c r="H1543" s="687">
        <v>0</v>
      </c>
      <c r="I1543" s="687"/>
      <c r="J1543" s="687">
        <v>115227.8</v>
      </c>
      <c r="K1543" s="190">
        <v>115227.8</v>
      </c>
      <c r="L1543" s="684"/>
    </row>
    <row r="1544" spans="1:12" s="685" customFormat="1">
      <c r="A1544" s="189">
        <v>1533</v>
      </c>
      <c r="B1544" s="688" t="s">
        <v>504</v>
      </c>
      <c r="C1544" s="688" t="s">
        <v>686</v>
      </c>
      <c r="D1544" s="688"/>
      <c r="E1544" s="686"/>
      <c r="F1544" s="688" t="s">
        <v>686</v>
      </c>
      <c r="G1544" s="1021"/>
      <c r="H1544" s="687">
        <v>0</v>
      </c>
      <c r="I1544" s="687"/>
      <c r="J1544" s="687">
        <v>158044.95000000001</v>
      </c>
      <c r="K1544" s="190">
        <v>158044.95000000001</v>
      </c>
      <c r="L1544" s="684"/>
    </row>
    <row r="1545" spans="1:12" s="685" customFormat="1">
      <c r="A1545" s="189">
        <v>1534</v>
      </c>
      <c r="B1545" s="688" t="s">
        <v>504</v>
      </c>
      <c r="C1545" s="688" t="s">
        <v>686</v>
      </c>
      <c r="D1545" s="688"/>
      <c r="E1545" s="686"/>
      <c r="F1545" s="688" t="s">
        <v>686</v>
      </c>
      <c r="G1545" s="1021"/>
      <c r="H1545" s="687">
        <v>0</v>
      </c>
      <c r="I1545" s="687"/>
      <c r="J1545" s="687">
        <v>191909</v>
      </c>
      <c r="K1545" s="190">
        <v>191909</v>
      </c>
      <c r="L1545" s="684"/>
    </row>
    <row r="1546" spans="1:12" s="685" customFormat="1">
      <c r="A1546" s="189">
        <v>1535</v>
      </c>
      <c r="B1546" s="688" t="s">
        <v>3372</v>
      </c>
      <c r="C1546" s="688" t="s">
        <v>686</v>
      </c>
      <c r="D1546" s="688"/>
      <c r="E1546" s="686"/>
      <c r="F1546" s="688" t="s">
        <v>686</v>
      </c>
      <c r="G1546" s="1021"/>
      <c r="H1546" s="687">
        <v>0</v>
      </c>
      <c r="I1546" s="687"/>
      <c r="J1546" s="687">
        <v>417951.2</v>
      </c>
      <c r="K1546" s="190">
        <v>417951.2</v>
      </c>
      <c r="L1546" s="684"/>
    </row>
    <row r="1547" spans="1:12" s="685" customFormat="1">
      <c r="A1547" s="189">
        <v>1536</v>
      </c>
      <c r="B1547" s="688" t="s">
        <v>3372</v>
      </c>
      <c r="C1547" s="688" t="s">
        <v>686</v>
      </c>
      <c r="D1547" s="688"/>
      <c r="E1547" s="686"/>
      <c r="F1547" s="688" t="s">
        <v>686</v>
      </c>
      <c r="G1547" s="1021"/>
      <c r="H1547" s="687">
        <v>0</v>
      </c>
      <c r="I1547" s="687"/>
      <c r="J1547" s="687">
        <v>767635.9</v>
      </c>
      <c r="K1547" s="190">
        <v>767635.9</v>
      </c>
      <c r="L1547" s="684"/>
    </row>
    <row r="1548" spans="1:12" s="685" customFormat="1">
      <c r="A1548" s="189">
        <v>1537</v>
      </c>
      <c r="B1548" s="688" t="s">
        <v>3383</v>
      </c>
      <c r="C1548" s="688" t="s">
        <v>686</v>
      </c>
      <c r="D1548" s="688"/>
      <c r="E1548" s="686"/>
      <c r="F1548" s="688" t="s">
        <v>686</v>
      </c>
      <c r="G1548" s="1021"/>
      <c r="H1548" s="687">
        <v>0</v>
      </c>
      <c r="I1548" s="687"/>
      <c r="J1548" s="687">
        <v>105625.5</v>
      </c>
      <c r="K1548" s="190">
        <v>105625.5</v>
      </c>
      <c r="L1548" s="684"/>
    </row>
    <row r="1549" spans="1:12" s="685" customFormat="1">
      <c r="A1549" s="189">
        <v>1538</v>
      </c>
      <c r="B1549" s="688" t="s">
        <v>3383</v>
      </c>
      <c r="C1549" s="688" t="s">
        <v>686</v>
      </c>
      <c r="D1549" s="688"/>
      <c r="E1549" s="686"/>
      <c r="F1549" s="688" t="s">
        <v>686</v>
      </c>
      <c r="G1549" s="1022"/>
      <c r="H1549" s="687">
        <v>0</v>
      </c>
      <c r="I1549" s="687"/>
      <c r="J1549" s="687">
        <v>175916.55</v>
      </c>
      <c r="K1549" s="190">
        <v>175916.55</v>
      </c>
      <c r="L1549" s="684"/>
    </row>
    <row r="1550" spans="1:12" s="685" customFormat="1">
      <c r="A1550" s="189">
        <v>1539</v>
      </c>
      <c r="B1550" s="688" t="s">
        <v>1443</v>
      </c>
      <c r="C1550" s="688" t="s">
        <v>686</v>
      </c>
      <c r="D1550" s="688"/>
      <c r="E1550" s="686"/>
      <c r="F1550" s="688" t="s">
        <v>686</v>
      </c>
      <c r="G1550" s="1023"/>
      <c r="H1550" s="687">
        <v>0</v>
      </c>
      <c r="I1550" s="687"/>
      <c r="J1550" s="687">
        <v>75000</v>
      </c>
      <c r="K1550" s="190">
        <v>75000</v>
      </c>
      <c r="L1550" s="684"/>
    </row>
    <row r="1551" spans="1:12" s="685" customFormat="1">
      <c r="A1551" s="189">
        <v>1540</v>
      </c>
      <c r="B1551" s="688" t="s">
        <v>3808</v>
      </c>
      <c r="C1551" s="688" t="s">
        <v>686</v>
      </c>
      <c r="D1551" s="688"/>
      <c r="E1551" s="686"/>
      <c r="F1551" s="688" t="s">
        <v>686</v>
      </c>
      <c r="G1551" s="1023"/>
      <c r="H1551" s="687">
        <v>0</v>
      </c>
      <c r="I1551" s="687"/>
      <c r="J1551" s="687">
        <v>5589.65</v>
      </c>
      <c r="K1551" s="190">
        <v>5589.65</v>
      </c>
      <c r="L1551" s="684"/>
    </row>
    <row r="1552" spans="1:12" s="685" customFormat="1">
      <c r="A1552" s="189">
        <v>1541</v>
      </c>
      <c r="B1552" s="688" t="s">
        <v>3809</v>
      </c>
      <c r="C1552" s="688" t="s">
        <v>686</v>
      </c>
      <c r="D1552" s="688"/>
      <c r="E1552" s="686"/>
      <c r="F1552" s="688" t="s">
        <v>686</v>
      </c>
      <c r="G1552" s="1023"/>
      <c r="H1552" s="687">
        <v>0</v>
      </c>
      <c r="I1552" s="687"/>
      <c r="J1552" s="687">
        <v>3425.85</v>
      </c>
      <c r="K1552" s="190">
        <v>3425.85</v>
      </c>
      <c r="L1552" s="684"/>
    </row>
    <row r="1553" spans="1:12" s="685" customFormat="1">
      <c r="A1553" s="189">
        <v>1542</v>
      </c>
      <c r="B1553" s="688" t="s">
        <v>3810</v>
      </c>
      <c r="C1553" s="688" t="s">
        <v>686</v>
      </c>
      <c r="D1553" s="688"/>
      <c r="E1553" s="686"/>
      <c r="F1553" s="688" t="s">
        <v>686</v>
      </c>
      <c r="G1553" s="1023"/>
      <c r="H1553" s="687">
        <v>0</v>
      </c>
      <c r="I1553" s="687"/>
      <c r="J1553" s="687">
        <v>16665.5</v>
      </c>
      <c r="K1553" s="190">
        <v>16665.5</v>
      </c>
      <c r="L1553" s="684"/>
    </row>
    <row r="1554" spans="1:12" s="685" customFormat="1">
      <c r="A1554" s="189">
        <v>1543</v>
      </c>
      <c r="B1554" s="688" t="s">
        <v>3810</v>
      </c>
      <c r="C1554" s="688" t="s">
        <v>686</v>
      </c>
      <c r="D1554" s="688"/>
      <c r="E1554" s="686"/>
      <c r="F1554" s="688" t="s">
        <v>686</v>
      </c>
      <c r="G1554" s="1023"/>
      <c r="H1554" s="687">
        <v>0</v>
      </c>
      <c r="I1554" s="687"/>
      <c r="J1554" s="687">
        <v>13813.8</v>
      </c>
      <c r="K1554" s="190">
        <v>13813.8</v>
      </c>
      <c r="L1554" s="684"/>
    </row>
    <row r="1555" spans="1:12" s="685" customFormat="1">
      <c r="A1555" s="189">
        <v>1544</v>
      </c>
      <c r="B1555" s="688" t="s">
        <v>504</v>
      </c>
      <c r="C1555" s="688" t="s">
        <v>686</v>
      </c>
      <c r="D1555" s="688"/>
      <c r="E1555" s="686"/>
      <c r="F1555" s="688" t="s">
        <v>686</v>
      </c>
      <c r="G1555" s="1023"/>
      <c r="H1555" s="687">
        <v>0</v>
      </c>
      <c r="I1555" s="687"/>
      <c r="J1555" s="687">
        <v>192996.85</v>
      </c>
      <c r="K1555" s="190">
        <v>192996.85</v>
      </c>
      <c r="L1555" s="684"/>
    </row>
    <row r="1556" spans="1:12" s="685" customFormat="1">
      <c r="A1556" s="189">
        <v>1545</v>
      </c>
      <c r="B1556" s="688" t="s">
        <v>504</v>
      </c>
      <c r="C1556" s="688" t="s">
        <v>686</v>
      </c>
      <c r="D1556" s="688"/>
      <c r="E1556" s="686"/>
      <c r="F1556" s="688" t="s">
        <v>686</v>
      </c>
      <c r="G1556" s="1023"/>
      <c r="H1556" s="687">
        <v>0</v>
      </c>
      <c r="I1556" s="687"/>
      <c r="J1556" s="687">
        <v>113152.8</v>
      </c>
      <c r="K1556" s="190">
        <v>113152.8</v>
      </c>
      <c r="L1556" s="684"/>
    </row>
    <row r="1557" spans="1:12" s="685" customFormat="1">
      <c r="A1557" s="189">
        <v>1546</v>
      </c>
      <c r="B1557" s="688" t="s">
        <v>504</v>
      </c>
      <c r="C1557" s="688" t="s">
        <v>686</v>
      </c>
      <c r="D1557" s="688"/>
      <c r="E1557" s="686"/>
      <c r="F1557" s="688" t="s">
        <v>686</v>
      </c>
      <c r="G1557" s="1023"/>
      <c r="H1557" s="687">
        <v>0</v>
      </c>
      <c r="I1557" s="687"/>
      <c r="J1557" s="687">
        <v>158044.95000000001</v>
      </c>
      <c r="K1557" s="190">
        <v>158044.95000000001</v>
      </c>
      <c r="L1557" s="684"/>
    </row>
    <row r="1558" spans="1:12" s="685" customFormat="1">
      <c r="A1558" s="189">
        <v>1547</v>
      </c>
      <c r="B1558" s="688" t="s">
        <v>3372</v>
      </c>
      <c r="C1558" s="688" t="s">
        <v>686</v>
      </c>
      <c r="D1558" s="688"/>
      <c r="E1558" s="686"/>
      <c r="F1558" s="688" t="s">
        <v>686</v>
      </c>
      <c r="G1558" s="1023"/>
      <c r="H1558" s="687">
        <v>0</v>
      </c>
      <c r="I1558" s="687"/>
      <c r="J1558" s="687">
        <v>771987.4</v>
      </c>
      <c r="K1558" s="190">
        <v>771987.4</v>
      </c>
      <c r="L1558" s="684"/>
    </row>
    <row r="1559" spans="1:12" s="685" customFormat="1">
      <c r="A1559" s="189">
        <v>1548</v>
      </c>
      <c r="B1559" s="688" t="s">
        <v>3372</v>
      </c>
      <c r="C1559" s="688" t="s">
        <v>686</v>
      </c>
      <c r="D1559" s="688"/>
      <c r="E1559" s="686"/>
      <c r="F1559" s="688" t="s">
        <v>686</v>
      </c>
      <c r="G1559" s="1023"/>
      <c r="H1559" s="687">
        <v>0</v>
      </c>
      <c r="I1559" s="687"/>
      <c r="J1559" s="687">
        <v>415651.3</v>
      </c>
      <c r="K1559" s="190">
        <v>415651.3</v>
      </c>
      <c r="L1559" s="684"/>
    </row>
    <row r="1560" spans="1:12" s="685" customFormat="1">
      <c r="A1560" s="189">
        <v>1549</v>
      </c>
      <c r="B1560" s="688" t="s">
        <v>3383</v>
      </c>
      <c r="C1560" s="688" t="s">
        <v>686</v>
      </c>
      <c r="D1560" s="688"/>
      <c r="E1560" s="686"/>
      <c r="F1560" s="688" t="s">
        <v>686</v>
      </c>
      <c r="G1560" s="1023"/>
      <c r="H1560" s="687">
        <v>0</v>
      </c>
      <c r="I1560" s="687"/>
      <c r="J1560" s="687">
        <v>176913.8</v>
      </c>
      <c r="K1560" s="190">
        <v>176913.8</v>
      </c>
      <c r="L1560" s="684"/>
    </row>
    <row r="1561" spans="1:12" s="685" customFormat="1">
      <c r="A1561" s="189">
        <v>1550</v>
      </c>
      <c r="B1561" s="688" t="s">
        <v>3383</v>
      </c>
      <c r="C1561" s="688" t="s">
        <v>686</v>
      </c>
      <c r="D1561" s="688"/>
      <c r="E1561" s="686"/>
      <c r="F1561" s="688" t="s">
        <v>686</v>
      </c>
      <c r="G1561" s="1023"/>
      <c r="H1561" s="687">
        <v>0</v>
      </c>
      <c r="I1561" s="687"/>
      <c r="J1561" s="687">
        <v>103723.4</v>
      </c>
      <c r="K1561" s="190">
        <v>103723.4</v>
      </c>
      <c r="L1561" s="684"/>
    </row>
    <row r="1562" spans="1:12" s="685" customFormat="1">
      <c r="A1562" s="189">
        <v>1551</v>
      </c>
      <c r="B1562" s="688" t="s">
        <v>943</v>
      </c>
      <c r="C1562" s="688" t="s">
        <v>686</v>
      </c>
      <c r="D1562" s="688"/>
      <c r="E1562" s="686"/>
      <c r="F1562" s="688" t="s">
        <v>686</v>
      </c>
      <c r="G1562" s="1023"/>
      <c r="H1562" s="687">
        <v>0</v>
      </c>
      <c r="I1562" s="687"/>
      <c r="J1562" s="687">
        <v>569400</v>
      </c>
      <c r="K1562" s="190">
        <v>569400</v>
      </c>
      <c r="L1562" s="684"/>
    </row>
    <row r="1563" spans="1:12" s="685" customFormat="1">
      <c r="A1563" s="189">
        <v>1552</v>
      </c>
      <c r="B1563" s="688" t="s">
        <v>3811</v>
      </c>
      <c r="C1563" s="688" t="s">
        <v>686</v>
      </c>
      <c r="D1563" s="688"/>
      <c r="E1563" s="686"/>
      <c r="F1563" s="688" t="s">
        <v>686</v>
      </c>
      <c r="G1563" s="1023"/>
      <c r="H1563" s="687">
        <v>0</v>
      </c>
      <c r="I1563" s="687"/>
      <c r="J1563" s="687">
        <v>321600</v>
      </c>
      <c r="K1563" s="190">
        <v>321600</v>
      </c>
      <c r="L1563" s="684"/>
    </row>
    <row r="1564" spans="1:12" s="685" customFormat="1">
      <c r="A1564" s="189">
        <v>1553</v>
      </c>
      <c r="B1564" s="688" t="s">
        <v>1208</v>
      </c>
      <c r="C1564" s="688" t="s">
        <v>686</v>
      </c>
      <c r="D1564" s="688"/>
      <c r="E1564" s="686"/>
      <c r="F1564" s="688" t="s">
        <v>686</v>
      </c>
      <c r="G1564" s="1023"/>
      <c r="H1564" s="687">
        <v>0</v>
      </c>
      <c r="I1564" s="687"/>
      <c r="J1564" s="687">
        <v>149760</v>
      </c>
      <c r="K1564" s="190">
        <v>149760</v>
      </c>
      <c r="L1564" s="684"/>
    </row>
    <row r="1565" spans="1:12" s="685" customFormat="1">
      <c r="A1565" s="189">
        <v>1554</v>
      </c>
      <c r="B1565" s="688" t="s">
        <v>3812</v>
      </c>
      <c r="C1565" s="688" t="s">
        <v>686</v>
      </c>
      <c r="D1565" s="688"/>
      <c r="E1565" s="686"/>
      <c r="F1565" s="688" t="s">
        <v>686</v>
      </c>
      <c r="G1565" s="1023"/>
      <c r="H1565" s="687">
        <v>0</v>
      </c>
      <c r="I1565" s="687"/>
      <c r="J1565" s="687">
        <v>2666150</v>
      </c>
      <c r="K1565" s="190">
        <v>2666150</v>
      </c>
      <c r="L1565" s="684"/>
    </row>
    <row r="1566" spans="1:12" s="685" customFormat="1">
      <c r="A1566" s="189">
        <v>1555</v>
      </c>
      <c r="B1566" s="688" t="s">
        <v>3813</v>
      </c>
      <c r="C1566" s="688" t="s">
        <v>686</v>
      </c>
      <c r="D1566" s="688"/>
      <c r="E1566" s="686"/>
      <c r="F1566" s="688" t="s">
        <v>686</v>
      </c>
      <c r="G1566" s="1023"/>
      <c r="H1566" s="687">
        <v>0</v>
      </c>
      <c r="I1566" s="687"/>
      <c r="J1566" s="687">
        <v>81204</v>
      </c>
      <c r="K1566" s="190">
        <v>81204</v>
      </c>
      <c r="L1566" s="684"/>
    </row>
    <row r="1567" spans="1:12" s="685" customFormat="1">
      <c r="A1567" s="189">
        <v>1556</v>
      </c>
      <c r="B1567" s="688" t="s">
        <v>3814</v>
      </c>
      <c r="C1567" s="688" t="s">
        <v>686</v>
      </c>
      <c r="D1567" s="688"/>
      <c r="E1567" s="686"/>
      <c r="F1567" s="688" t="s">
        <v>686</v>
      </c>
      <c r="G1567" s="1023"/>
      <c r="H1567" s="687">
        <v>0</v>
      </c>
      <c r="I1567" s="687"/>
      <c r="J1567" s="687">
        <v>7986600</v>
      </c>
      <c r="K1567" s="190">
        <v>7986600</v>
      </c>
      <c r="L1567" s="684"/>
    </row>
    <row r="1568" spans="1:12" s="685" customFormat="1">
      <c r="A1568" s="189">
        <v>1557</v>
      </c>
      <c r="B1568" s="688" t="s">
        <v>3812</v>
      </c>
      <c r="C1568" s="189" t="s">
        <v>686</v>
      </c>
      <c r="D1568" s="688"/>
      <c r="E1568" s="686"/>
      <c r="F1568" s="688" t="s">
        <v>686</v>
      </c>
      <c r="G1568" s="1023"/>
      <c r="H1568" s="687">
        <v>0</v>
      </c>
      <c r="I1568" s="687"/>
      <c r="J1568" s="687">
        <v>11971070</v>
      </c>
      <c r="K1568" s="190">
        <v>11971070</v>
      </c>
      <c r="L1568" s="684"/>
    </row>
    <row r="1569" spans="1:12" s="685" customFormat="1">
      <c r="A1569" s="189">
        <v>1558</v>
      </c>
      <c r="B1569" s="688" t="s">
        <v>3815</v>
      </c>
      <c r="C1569" s="688" t="s">
        <v>686</v>
      </c>
      <c r="D1569" s="688"/>
      <c r="E1569" s="686"/>
      <c r="F1569" s="688" t="s">
        <v>686</v>
      </c>
      <c r="G1569" s="1023"/>
      <c r="H1569" s="687">
        <v>0</v>
      </c>
      <c r="I1569" s="687"/>
      <c r="J1569" s="687">
        <v>1170000</v>
      </c>
      <c r="K1569" s="190">
        <v>1170000</v>
      </c>
      <c r="L1569" s="684"/>
    </row>
    <row r="1570" spans="1:12" s="685" customFormat="1">
      <c r="A1570" s="189">
        <v>1559</v>
      </c>
      <c r="B1570" s="688" t="s">
        <v>1518</v>
      </c>
      <c r="C1570" s="688" t="s">
        <v>686</v>
      </c>
      <c r="D1570" s="688"/>
      <c r="E1570" s="686"/>
      <c r="F1570" s="688" t="s">
        <v>686</v>
      </c>
      <c r="G1570" s="1023"/>
      <c r="H1570" s="687">
        <v>0</v>
      </c>
      <c r="I1570" s="687"/>
      <c r="J1570" s="687">
        <v>3986400</v>
      </c>
      <c r="K1570" s="190">
        <v>3986400</v>
      </c>
      <c r="L1570" s="684"/>
    </row>
    <row r="1571" spans="1:12" s="685" customFormat="1">
      <c r="A1571" s="189">
        <v>1560</v>
      </c>
      <c r="B1571" s="688" t="s">
        <v>3816</v>
      </c>
      <c r="C1571" s="688" t="s">
        <v>686</v>
      </c>
      <c r="D1571" s="688"/>
      <c r="E1571" s="686"/>
      <c r="F1571" s="688" t="s">
        <v>686</v>
      </c>
      <c r="G1571" s="1023"/>
      <c r="H1571" s="687">
        <v>0</v>
      </c>
      <c r="I1571" s="687"/>
      <c r="J1571" s="687">
        <v>64000</v>
      </c>
      <c r="K1571" s="190">
        <v>64000</v>
      </c>
      <c r="L1571" s="684"/>
    </row>
    <row r="1572" spans="1:12" s="685" customFormat="1">
      <c r="A1572" s="189">
        <v>1561</v>
      </c>
      <c r="B1572" s="688" t="s">
        <v>3817</v>
      </c>
      <c r="C1572" s="688" t="s">
        <v>686</v>
      </c>
      <c r="D1572" s="688"/>
      <c r="E1572" s="686"/>
      <c r="F1572" s="688" t="s">
        <v>686</v>
      </c>
      <c r="G1572" s="1023"/>
      <c r="H1572" s="687">
        <v>0</v>
      </c>
      <c r="I1572" s="687"/>
      <c r="J1572" s="687">
        <v>581820</v>
      </c>
      <c r="K1572" s="190">
        <v>581820</v>
      </c>
      <c r="L1572" s="684"/>
    </row>
    <row r="1573" spans="1:12" s="685" customFormat="1">
      <c r="A1573" s="189">
        <v>1562</v>
      </c>
      <c r="B1573" s="688" t="s">
        <v>458</v>
      </c>
      <c r="C1573" s="189" t="s">
        <v>686</v>
      </c>
      <c r="D1573" s="688"/>
      <c r="E1573" s="686"/>
      <c r="F1573" s="688" t="s">
        <v>686</v>
      </c>
      <c r="G1573" s="1023"/>
      <c r="H1573" s="687">
        <v>0</v>
      </c>
      <c r="I1573" s="687"/>
      <c r="J1573" s="687">
        <v>180000</v>
      </c>
      <c r="K1573" s="190">
        <v>180000</v>
      </c>
      <c r="L1573" s="684"/>
    </row>
    <row r="1574" spans="1:12" s="685" customFormat="1">
      <c r="A1574" s="189">
        <v>1563</v>
      </c>
      <c r="B1574" s="688" t="s">
        <v>3818</v>
      </c>
      <c r="C1574" s="688" t="s">
        <v>686</v>
      </c>
      <c r="D1574" s="688"/>
      <c r="E1574" s="686"/>
      <c r="F1574" s="688" t="s">
        <v>686</v>
      </c>
      <c r="G1574" s="1023"/>
      <c r="H1574" s="687">
        <v>0</v>
      </c>
      <c r="I1574" s="687"/>
      <c r="J1574" s="687">
        <v>263000</v>
      </c>
      <c r="K1574" s="190">
        <v>263000</v>
      </c>
      <c r="L1574" s="684"/>
    </row>
    <row r="1575" spans="1:12" s="685" customFormat="1">
      <c r="A1575" s="189">
        <v>1564</v>
      </c>
      <c r="B1575" s="688" t="s">
        <v>3807</v>
      </c>
      <c r="C1575" s="688" t="s">
        <v>686</v>
      </c>
      <c r="D1575" s="688"/>
      <c r="E1575" s="686"/>
      <c r="F1575" s="688" t="s">
        <v>686</v>
      </c>
      <c r="G1575" s="1023"/>
      <c r="H1575" s="687">
        <v>0</v>
      </c>
      <c r="I1575" s="687"/>
      <c r="J1575" s="687">
        <v>8265000</v>
      </c>
      <c r="K1575" s="190">
        <v>8265000</v>
      </c>
      <c r="L1575" s="684"/>
    </row>
    <row r="1576" spans="1:12" s="685" customFormat="1">
      <c r="A1576" s="189">
        <v>1565</v>
      </c>
      <c r="B1576" s="688" t="s">
        <v>3819</v>
      </c>
      <c r="C1576" s="688" t="s">
        <v>686</v>
      </c>
      <c r="D1576" s="688"/>
      <c r="E1576" s="686"/>
      <c r="F1576" s="688" t="s">
        <v>686</v>
      </c>
      <c r="G1576" s="1023"/>
      <c r="H1576" s="687">
        <v>0</v>
      </c>
      <c r="I1576" s="687"/>
      <c r="J1576" s="687">
        <v>893800</v>
      </c>
      <c r="K1576" s="190">
        <v>893800</v>
      </c>
      <c r="L1576" s="684"/>
    </row>
    <row r="1577" spans="1:12" s="685" customFormat="1">
      <c r="A1577" s="189">
        <v>1566</v>
      </c>
      <c r="B1577" s="688" t="s">
        <v>1987</v>
      </c>
      <c r="C1577" s="688" t="s">
        <v>686</v>
      </c>
      <c r="D1577" s="688"/>
      <c r="E1577" s="686"/>
      <c r="F1577" s="688" t="s">
        <v>686</v>
      </c>
      <c r="G1577" s="1023"/>
      <c r="H1577" s="687">
        <v>0</v>
      </c>
      <c r="I1577" s="687"/>
      <c r="J1577" s="687">
        <v>130550</v>
      </c>
      <c r="K1577" s="190">
        <v>130550</v>
      </c>
      <c r="L1577" s="684"/>
    </row>
    <row r="1578" spans="1:12" s="685" customFormat="1">
      <c r="A1578" s="189">
        <v>1567</v>
      </c>
      <c r="B1578" s="688" t="s">
        <v>3820</v>
      </c>
      <c r="C1578" s="688" t="s">
        <v>686</v>
      </c>
      <c r="D1578" s="688"/>
      <c r="E1578" s="686"/>
      <c r="F1578" s="688" t="s">
        <v>686</v>
      </c>
      <c r="G1578" s="1023"/>
      <c r="H1578" s="687">
        <v>0</v>
      </c>
      <c r="I1578" s="687"/>
      <c r="J1578" s="687">
        <v>505900</v>
      </c>
      <c r="K1578" s="190">
        <v>505900</v>
      </c>
      <c r="L1578" s="684"/>
    </row>
    <row r="1579" spans="1:12" s="685" customFormat="1">
      <c r="A1579" s="189">
        <v>1568</v>
      </c>
      <c r="B1579" s="688" t="s">
        <v>545</v>
      </c>
      <c r="C1579" s="688" t="s">
        <v>686</v>
      </c>
      <c r="D1579" s="688"/>
      <c r="E1579" s="686"/>
      <c r="F1579" s="688" t="s">
        <v>686</v>
      </c>
      <c r="G1579" s="1023"/>
      <c r="H1579" s="687">
        <v>0</v>
      </c>
      <c r="I1579" s="687"/>
      <c r="J1579" s="687">
        <v>600000</v>
      </c>
      <c r="K1579" s="190">
        <v>600000</v>
      </c>
      <c r="L1579" s="684"/>
    </row>
    <row r="1580" spans="1:12" s="685" customFormat="1">
      <c r="A1580" s="189">
        <v>1569</v>
      </c>
      <c r="B1580" s="688" t="s">
        <v>3821</v>
      </c>
      <c r="C1580" s="688" t="s">
        <v>686</v>
      </c>
      <c r="D1580" s="688"/>
      <c r="E1580" s="686"/>
      <c r="F1580" s="688" t="s">
        <v>686</v>
      </c>
      <c r="G1580" s="1023"/>
      <c r="H1580" s="687">
        <v>0</v>
      </c>
      <c r="I1580" s="687"/>
      <c r="J1580" s="687">
        <v>87290</v>
      </c>
      <c r="K1580" s="190">
        <v>87290</v>
      </c>
      <c r="L1580" s="684"/>
    </row>
    <row r="1581" spans="1:12" s="685" customFormat="1">
      <c r="A1581" s="189">
        <v>1570</v>
      </c>
      <c r="B1581" s="688" t="s">
        <v>3822</v>
      </c>
      <c r="C1581" s="688" t="s">
        <v>686</v>
      </c>
      <c r="D1581" s="688"/>
      <c r="E1581" s="686"/>
      <c r="F1581" s="688" t="s">
        <v>686</v>
      </c>
      <c r="G1581" s="1023"/>
      <c r="H1581" s="687">
        <v>0</v>
      </c>
      <c r="I1581" s="687"/>
      <c r="J1581" s="687">
        <v>401753</v>
      </c>
      <c r="K1581" s="190">
        <v>401753</v>
      </c>
      <c r="L1581" s="684"/>
    </row>
    <row r="1582" spans="1:12" s="685" customFormat="1">
      <c r="A1582" s="189">
        <v>1571</v>
      </c>
      <c r="B1582" s="688" t="s">
        <v>3015</v>
      </c>
      <c r="C1582" s="688" t="s">
        <v>686</v>
      </c>
      <c r="D1582" s="688"/>
      <c r="E1582" s="686"/>
      <c r="F1582" s="688" t="s">
        <v>686</v>
      </c>
      <c r="G1582" s="1023"/>
      <c r="H1582" s="687">
        <v>0</v>
      </c>
      <c r="I1582" s="687"/>
      <c r="J1582" s="687">
        <v>1325000</v>
      </c>
      <c r="K1582" s="190">
        <v>1325000</v>
      </c>
      <c r="L1582" s="684"/>
    </row>
    <row r="1583" spans="1:12" s="685" customFormat="1">
      <c r="A1583" s="189">
        <v>1572</v>
      </c>
      <c r="B1583" s="688" t="s">
        <v>3015</v>
      </c>
      <c r="C1583" s="688" t="s">
        <v>686</v>
      </c>
      <c r="D1583" s="688"/>
      <c r="E1583" s="686"/>
      <c r="F1583" s="688" t="s">
        <v>686</v>
      </c>
      <c r="G1583" s="1023"/>
      <c r="H1583" s="687">
        <v>0</v>
      </c>
      <c r="I1583" s="687"/>
      <c r="J1583" s="687">
        <v>253021</v>
      </c>
      <c r="K1583" s="190">
        <v>253021</v>
      </c>
      <c r="L1583" s="684"/>
    </row>
    <row r="1584" spans="1:12" s="685" customFormat="1">
      <c r="A1584" s="189">
        <v>1573</v>
      </c>
      <c r="B1584" s="688" t="s">
        <v>3823</v>
      </c>
      <c r="C1584" s="688" t="s">
        <v>686</v>
      </c>
      <c r="D1584" s="688"/>
      <c r="E1584" s="686"/>
      <c r="F1584" s="688" t="s">
        <v>686</v>
      </c>
      <c r="G1584" s="1023"/>
      <c r="H1584" s="687">
        <v>0</v>
      </c>
      <c r="I1584" s="687"/>
      <c r="J1584" s="687">
        <v>99864</v>
      </c>
      <c r="K1584" s="190">
        <v>99864</v>
      </c>
      <c r="L1584" s="684"/>
    </row>
    <row r="1585" spans="1:12" s="685" customFormat="1">
      <c r="A1585" s="189">
        <v>1574</v>
      </c>
      <c r="B1585" s="688" t="s">
        <v>3824</v>
      </c>
      <c r="C1585" s="688" t="s">
        <v>686</v>
      </c>
      <c r="D1585" s="688"/>
      <c r="E1585" s="686"/>
      <c r="F1585" s="688" t="s">
        <v>686</v>
      </c>
      <c r="G1585" s="1023"/>
      <c r="H1585" s="687">
        <v>0</v>
      </c>
      <c r="I1585" s="687"/>
      <c r="J1585" s="687">
        <v>2598400</v>
      </c>
      <c r="K1585" s="190">
        <v>2598400</v>
      </c>
      <c r="L1585" s="684"/>
    </row>
    <row r="1586" spans="1:12" s="685" customFormat="1">
      <c r="A1586" s="189">
        <v>1575</v>
      </c>
      <c r="B1586" s="688" t="s">
        <v>1300</v>
      </c>
      <c r="C1586" s="688" t="s">
        <v>686</v>
      </c>
      <c r="D1586" s="688"/>
      <c r="E1586" s="686"/>
      <c r="F1586" s="688" t="s">
        <v>686</v>
      </c>
      <c r="G1586" s="1023"/>
      <c r="H1586" s="687">
        <v>0</v>
      </c>
      <c r="I1586" s="687"/>
      <c r="J1586" s="687">
        <v>239600</v>
      </c>
      <c r="K1586" s="190">
        <v>239600</v>
      </c>
      <c r="L1586" s="684"/>
    </row>
    <row r="1587" spans="1:12" s="685" customFormat="1">
      <c r="A1587" s="189">
        <v>1576</v>
      </c>
      <c r="B1587" s="688" t="s">
        <v>538</v>
      </c>
      <c r="C1587" s="688" t="s">
        <v>686</v>
      </c>
      <c r="D1587" s="688"/>
      <c r="E1587" s="686"/>
      <c r="F1587" s="688" t="s">
        <v>686</v>
      </c>
      <c r="G1587" s="1023"/>
      <c r="H1587" s="687">
        <v>0</v>
      </c>
      <c r="I1587" s="687"/>
      <c r="J1587" s="687">
        <v>211200</v>
      </c>
      <c r="K1587" s="190">
        <v>211200</v>
      </c>
      <c r="L1587" s="684"/>
    </row>
    <row r="1588" spans="1:12" s="685" customFormat="1">
      <c r="A1588" s="189">
        <v>1577</v>
      </c>
      <c r="B1588" s="688" t="s">
        <v>3812</v>
      </c>
      <c r="C1588" s="688" t="s">
        <v>686</v>
      </c>
      <c r="D1588" s="688"/>
      <c r="E1588" s="686"/>
      <c r="F1588" s="688" t="s">
        <v>686</v>
      </c>
      <c r="G1588" s="1021"/>
      <c r="H1588" s="687">
        <v>0</v>
      </c>
      <c r="I1588" s="687"/>
      <c r="J1588" s="687">
        <v>5600000</v>
      </c>
      <c r="K1588" s="190">
        <v>5600000</v>
      </c>
      <c r="L1588" s="684"/>
    </row>
    <row r="1589" spans="1:12" s="685" customFormat="1">
      <c r="A1589" s="189">
        <v>1578</v>
      </c>
      <c r="B1589" s="688" t="s">
        <v>3812</v>
      </c>
      <c r="C1589" s="688" t="s">
        <v>686</v>
      </c>
      <c r="D1589" s="688"/>
      <c r="E1589" s="686"/>
      <c r="F1589" s="688" t="s">
        <v>686</v>
      </c>
      <c r="G1589" s="1021"/>
      <c r="H1589" s="687">
        <v>0</v>
      </c>
      <c r="I1589" s="687"/>
      <c r="J1589" s="687">
        <v>21103153</v>
      </c>
      <c r="K1589" s="190">
        <v>21103153</v>
      </c>
      <c r="L1589" s="684"/>
    </row>
    <row r="1590" spans="1:12" s="685" customFormat="1">
      <c r="A1590" s="189">
        <v>1579</v>
      </c>
      <c r="B1590" s="688" t="s">
        <v>3812</v>
      </c>
      <c r="C1590" s="189" t="s">
        <v>686</v>
      </c>
      <c r="D1590" s="688"/>
      <c r="E1590" s="686"/>
      <c r="F1590" s="688" t="s">
        <v>686</v>
      </c>
      <c r="G1590" s="1021"/>
      <c r="H1590" s="687">
        <v>0</v>
      </c>
      <c r="I1590" s="687"/>
      <c r="J1590" s="687">
        <v>300000</v>
      </c>
      <c r="K1590" s="190">
        <v>300000</v>
      </c>
      <c r="L1590" s="684"/>
    </row>
    <row r="1591" spans="1:12" s="685" customFormat="1">
      <c r="A1591" s="189">
        <v>1580</v>
      </c>
      <c r="B1591" s="688" t="s">
        <v>1821</v>
      </c>
      <c r="C1591" s="688" t="s">
        <v>686</v>
      </c>
      <c r="D1591" s="688"/>
      <c r="E1591" s="686"/>
      <c r="F1591" s="688" t="s">
        <v>686</v>
      </c>
      <c r="G1591" s="1021"/>
      <c r="H1591" s="687">
        <v>0</v>
      </c>
      <c r="I1591" s="687"/>
      <c r="J1591" s="687">
        <v>710000</v>
      </c>
      <c r="K1591" s="190">
        <v>710000</v>
      </c>
      <c r="L1591" s="684"/>
    </row>
    <row r="1592" spans="1:12" s="685" customFormat="1">
      <c r="A1592" s="189">
        <v>1581</v>
      </c>
      <c r="B1592" s="688" t="s">
        <v>3825</v>
      </c>
      <c r="C1592" s="688" t="s">
        <v>686</v>
      </c>
      <c r="D1592" s="688"/>
      <c r="E1592" s="686"/>
      <c r="F1592" s="688" t="s">
        <v>686</v>
      </c>
      <c r="G1592" s="1021"/>
      <c r="H1592" s="687">
        <v>0</v>
      </c>
      <c r="I1592" s="687"/>
      <c r="J1592" s="687">
        <v>1265000</v>
      </c>
      <c r="K1592" s="190">
        <v>1265000</v>
      </c>
      <c r="L1592" s="684"/>
    </row>
    <row r="1593" spans="1:12" s="685" customFormat="1">
      <c r="A1593" s="189">
        <v>1582</v>
      </c>
      <c r="B1593" s="688" t="s">
        <v>3819</v>
      </c>
      <c r="C1593" s="688" t="s">
        <v>686</v>
      </c>
      <c r="D1593" s="688"/>
      <c r="E1593" s="686"/>
      <c r="F1593" s="688" t="s">
        <v>686</v>
      </c>
      <c r="G1593" s="1021"/>
      <c r="H1593" s="687">
        <v>0</v>
      </c>
      <c r="I1593" s="687"/>
      <c r="J1593" s="687">
        <v>478250</v>
      </c>
      <c r="K1593" s="190">
        <v>478250</v>
      </c>
      <c r="L1593" s="684"/>
    </row>
    <row r="1594" spans="1:12" s="685" customFormat="1">
      <c r="A1594" s="189">
        <v>1583</v>
      </c>
      <c r="B1594" s="688" t="s">
        <v>1691</v>
      </c>
      <c r="C1594" s="688" t="s">
        <v>686</v>
      </c>
      <c r="D1594" s="688"/>
      <c r="E1594" s="686"/>
      <c r="F1594" s="688" t="s">
        <v>686</v>
      </c>
      <c r="G1594" s="1021"/>
      <c r="H1594" s="687">
        <v>0</v>
      </c>
      <c r="I1594" s="687"/>
      <c r="J1594" s="687">
        <v>106000</v>
      </c>
      <c r="K1594" s="190">
        <v>106000</v>
      </c>
      <c r="L1594" s="684"/>
    </row>
    <row r="1595" spans="1:12" s="685" customFormat="1">
      <c r="A1595" s="189">
        <v>1584</v>
      </c>
      <c r="B1595" s="688" t="s">
        <v>1755</v>
      </c>
      <c r="C1595" s="688" t="s">
        <v>686</v>
      </c>
      <c r="D1595" s="688"/>
      <c r="E1595" s="686"/>
      <c r="F1595" s="688" t="s">
        <v>686</v>
      </c>
      <c r="G1595" s="1021"/>
      <c r="H1595" s="687">
        <v>0</v>
      </c>
      <c r="I1595" s="687"/>
      <c r="J1595" s="687">
        <v>404800</v>
      </c>
      <c r="K1595" s="190">
        <v>404800</v>
      </c>
      <c r="L1595" s="684"/>
    </row>
    <row r="1596" spans="1:12" s="685" customFormat="1">
      <c r="A1596" s="189">
        <v>1585</v>
      </c>
      <c r="B1596" s="688" t="s">
        <v>3826</v>
      </c>
      <c r="C1596" s="688" t="s">
        <v>686</v>
      </c>
      <c r="D1596" s="688"/>
      <c r="E1596" s="686"/>
      <c r="F1596" s="688" t="s">
        <v>686</v>
      </c>
      <c r="G1596" s="1021"/>
      <c r="H1596" s="687">
        <v>0</v>
      </c>
      <c r="I1596" s="687"/>
      <c r="J1596" s="687">
        <v>156300</v>
      </c>
      <c r="K1596" s="190">
        <v>156300</v>
      </c>
      <c r="L1596" s="684"/>
    </row>
    <row r="1597" spans="1:12" s="685" customFormat="1">
      <c r="A1597" s="189">
        <v>1586</v>
      </c>
      <c r="B1597" s="688" t="s">
        <v>3827</v>
      </c>
      <c r="C1597" s="688" t="s">
        <v>686</v>
      </c>
      <c r="D1597" s="688"/>
      <c r="E1597" s="686"/>
      <c r="F1597" s="688" t="s">
        <v>686</v>
      </c>
      <c r="G1597" s="1021"/>
      <c r="H1597" s="687">
        <v>0</v>
      </c>
      <c r="I1597" s="687"/>
      <c r="J1597" s="687">
        <v>395700</v>
      </c>
      <c r="K1597" s="190">
        <v>395700</v>
      </c>
      <c r="L1597" s="684"/>
    </row>
    <row r="1598" spans="1:12" s="685" customFormat="1">
      <c r="A1598" s="189">
        <v>1587</v>
      </c>
      <c r="B1598" s="688" t="s">
        <v>1266</v>
      </c>
      <c r="C1598" s="688" t="s">
        <v>686</v>
      </c>
      <c r="D1598" s="688"/>
      <c r="E1598" s="686"/>
      <c r="F1598" s="688" t="s">
        <v>686</v>
      </c>
      <c r="G1598" s="1021"/>
      <c r="H1598" s="687">
        <v>0</v>
      </c>
      <c r="I1598" s="687"/>
      <c r="J1598" s="687">
        <v>125280</v>
      </c>
      <c r="K1598" s="190">
        <v>125280</v>
      </c>
      <c r="L1598" s="684"/>
    </row>
    <row r="1599" spans="1:12" s="685" customFormat="1">
      <c r="A1599" s="189">
        <v>1588</v>
      </c>
      <c r="B1599" s="688" t="s">
        <v>3828</v>
      </c>
      <c r="C1599" s="688" t="s">
        <v>686</v>
      </c>
      <c r="D1599" s="688"/>
      <c r="E1599" s="686"/>
      <c r="F1599" s="688" t="s">
        <v>686</v>
      </c>
      <c r="G1599" s="1021"/>
      <c r="H1599" s="687">
        <v>0</v>
      </c>
      <c r="I1599" s="687"/>
      <c r="J1599" s="687">
        <v>3878300</v>
      </c>
      <c r="K1599" s="190">
        <v>3878300</v>
      </c>
      <c r="L1599" s="684"/>
    </row>
    <row r="1600" spans="1:12" s="685" customFormat="1">
      <c r="A1600" s="189">
        <v>1589</v>
      </c>
      <c r="B1600" s="688" t="s">
        <v>3829</v>
      </c>
      <c r="C1600" s="688" t="s">
        <v>686</v>
      </c>
      <c r="D1600" s="688"/>
      <c r="E1600" s="686"/>
      <c r="F1600" s="688" t="s">
        <v>686</v>
      </c>
      <c r="G1600" s="1021"/>
      <c r="H1600" s="687">
        <v>0</v>
      </c>
      <c r="I1600" s="687"/>
      <c r="J1600" s="687">
        <v>166750</v>
      </c>
      <c r="K1600" s="190">
        <v>166750</v>
      </c>
      <c r="L1600" s="684"/>
    </row>
    <row r="1601" spans="1:12" s="685" customFormat="1">
      <c r="A1601" s="189">
        <v>1590</v>
      </c>
      <c r="B1601" s="688" t="s">
        <v>535</v>
      </c>
      <c r="C1601" s="688" t="s">
        <v>686</v>
      </c>
      <c r="D1601" s="688"/>
      <c r="E1601" s="686"/>
      <c r="F1601" s="688" t="s">
        <v>686</v>
      </c>
      <c r="G1601" s="1021"/>
      <c r="H1601" s="687">
        <v>0</v>
      </c>
      <c r="I1601" s="687"/>
      <c r="J1601" s="687">
        <v>380000</v>
      </c>
      <c r="K1601" s="190">
        <v>380000</v>
      </c>
      <c r="L1601" s="684"/>
    </row>
    <row r="1602" spans="1:12" s="685" customFormat="1">
      <c r="A1602" s="189">
        <v>1591</v>
      </c>
      <c r="B1602" s="688" t="s">
        <v>1821</v>
      </c>
      <c r="C1602" s="688" t="s">
        <v>686</v>
      </c>
      <c r="D1602" s="688"/>
      <c r="E1602" s="686"/>
      <c r="F1602" s="688" t="s">
        <v>686</v>
      </c>
      <c r="G1602" s="1021"/>
      <c r="H1602" s="687">
        <v>0</v>
      </c>
      <c r="I1602" s="687"/>
      <c r="J1602" s="687">
        <v>325000</v>
      </c>
      <c r="K1602" s="190">
        <v>325000</v>
      </c>
      <c r="L1602" s="684"/>
    </row>
    <row r="1603" spans="1:12" s="685" customFormat="1">
      <c r="A1603" s="189">
        <v>1592</v>
      </c>
      <c r="B1603" s="688" t="s">
        <v>3632</v>
      </c>
      <c r="C1603" s="688" t="s">
        <v>686</v>
      </c>
      <c r="D1603" s="688"/>
      <c r="E1603" s="686"/>
      <c r="F1603" s="688" t="s">
        <v>686</v>
      </c>
      <c r="G1603" s="1021"/>
      <c r="H1603" s="687">
        <v>0</v>
      </c>
      <c r="I1603" s="687"/>
      <c r="J1603" s="687">
        <v>418500</v>
      </c>
      <c r="K1603" s="190">
        <v>418500</v>
      </c>
      <c r="L1603" s="684"/>
    </row>
    <row r="1604" spans="1:12" s="685" customFormat="1">
      <c r="A1604" s="189">
        <v>1593</v>
      </c>
      <c r="B1604" s="688" t="s">
        <v>3830</v>
      </c>
      <c r="C1604" s="688" t="s">
        <v>686</v>
      </c>
      <c r="D1604" s="688"/>
      <c r="E1604" s="686"/>
      <c r="F1604" s="688" t="s">
        <v>686</v>
      </c>
      <c r="G1604" s="1021"/>
      <c r="H1604" s="687">
        <v>0</v>
      </c>
      <c r="I1604" s="687"/>
      <c r="J1604" s="687">
        <v>704000</v>
      </c>
      <c r="K1604" s="190">
        <v>704000</v>
      </c>
      <c r="L1604" s="684"/>
    </row>
    <row r="1605" spans="1:12" s="685" customFormat="1">
      <c r="A1605" s="189">
        <v>1594</v>
      </c>
      <c r="B1605" s="688" t="s">
        <v>1332</v>
      </c>
      <c r="C1605" s="688" t="s">
        <v>686</v>
      </c>
      <c r="D1605" s="688"/>
      <c r="E1605" s="686"/>
      <c r="F1605" s="688" t="s">
        <v>686</v>
      </c>
      <c r="G1605" s="1021"/>
      <c r="H1605" s="687">
        <v>0</v>
      </c>
      <c r="I1605" s="687"/>
      <c r="J1605" s="687">
        <v>890760</v>
      </c>
      <c r="K1605" s="190">
        <v>890760</v>
      </c>
      <c r="L1605" s="684"/>
    </row>
    <row r="1606" spans="1:12" s="685" customFormat="1">
      <c r="A1606" s="189">
        <v>1595</v>
      </c>
      <c r="B1606" s="688" t="s">
        <v>1332</v>
      </c>
      <c r="C1606" s="688" t="s">
        <v>686</v>
      </c>
      <c r="D1606" s="688"/>
      <c r="E1606" s="686"/>
      <c r="F1606" s="688" t="s">
        <v>686</v>
      </c>
      <c r="G1606" s="1021"/>
      <c r="H1606" s="687">
        <v>0</v>
      </c>
      <c r="I1606" s="687"/>
      <c r="J1606" s="687">
        <v>4139540</v>
      </c>
      <c r="K1606" s="190">
        <v>4139540</v>
      </c>
      <c r="L1606" s="684"/>
    </row>
    <row r="1607" spans="1:12" s="685" customFormat="1">
      <c r="A1607" s="189">
        <v>1596</v>
      </c>
      <c r="B1607" s="688" t="s">
        <v>3831</v>
      </c>
      <c r="C1607" s="688" t="s">
        <v>686</v>
      </c>
      <c r="D1607" s="688"/>
      <c r="E1607" s="686"/>
      <c r="F1607" s="688" t="s">
        <v>686</v>
      </c>
      <c r="G1607" s="1021"/>
      <c r="H1607" s="687">
        <v>0</v>
      </c>
      <c r="I1607" s="687"/>
      <c r="J1607" s="687">
        <v>2860</v>
      </c>
      <c r="K1607" s="190">
        <v>2860</v>
      </c>
      <c r="L1607" s="684"/>
    </row>
    <row r="1608" spans="1:12" s="685" customFormat="1">
      <c r="A1608" s="189">
        <v>1597</v>
      </c>
      <c r="B1608" s="688" t="s">
        <v>1755</v>
      </c>
      <c r="C1608" s="688" t="s">
        <v>686</v>
      </c>
      <c r="D1608" s="688"/>
      <c r="E1608" s="686"/>
      <c r="F1608" s="688" t="s">
        <v>686</v>
      </c>
      <c r="G1608" s="1021"/>
      <c r="H1608" s="687">
        <v>0</v>
      </c>
      <c r="I1608" s="687"/>
      <c r="J1608" s="687">
        <v>918500</v>
      </c>
      <c r="K1608" s="190">
        <v>918500</v>
      </c>
      <c r="L1608" s="684"/>
    </row>
    <row r="1609" spans="1:12" s="685" customFormat="1">
      <c r="A1609" s="189">
        <v>1598</v>
      </c>
      <c r="B1609" s="688" t="s">
        <v>1526</v>
      </c>
      <c r="C1609" s="688" t="s">
        <v>686</v>
      </c>
      <c r="D1609" s="688"/>
      <c r="E1609" s="686"/>
      <c r="F1609" s="688" t="s">
        <v>686</v>
      </c>
      <c r="G1609" s="1021"/>
      <c r="H1609" s="687">
        <v>0</v>
      </c>
      <c r="I1609" s="687"/>
      <c r="J1609" s="687">
        <v>350000</v>
      </c>
      <c r="K1609" s="190">
        <v>350000</v>
      </c>
      <c r="L1609" s="684"/>
    </row>
    <row r="1610" spans="1:12" s="685" customFormat="1">
      <c r="A1610" s="189">
        <v>1599</v>
      </c>
      <c r="B1610" s="688" t="s">
        <v>535</v>
      </c>
      <c r="C1610" s="688" t="s">
        <v>686</v>
      </c>
      <c r="D1610" s="688"/>
      <c r="E1610" s="686"/>
      <c r="F1610" s="688" t="s">
        <v>686</v>
      </c>
      <c r="G1610" s="1021"/>
      <c r="H1610" s="687">
        <v>0</v>
      </c>
      <c r="I1610" s="687"/>
      <c r="J1610" s="687">
        <v>674715</v>
      </c>
      <c r="K1610" s="190">
        <v>674715</v>
      </c>
      <c r="L1610" s="684"/>
    </row>
    <row r="1611" spans="1:12" s="685" customFormat="1">
      <c r="A1611" s="189">
        <v>1600</v>
      </c>
      <c r="B1611" s="688" t="s">
        <v>3660</v>
      </c>
      <c r="C1611" s="688" t="s">
        <v>686</v>
      </c>
      <c r="D1611" s="688"/>
      <c r="E1611" s="686"/>
      <c r="F1611" s="688" t="s">
        <v>686</v>
      </c>
      <c r="G1611" s="1021"/>
      <c r="H1611" s="687">
        <v>0</v>
      </c>
      <c r="I1611" s="687"/>
      <c r="J1611" s="687">
        <v>508900</v>
      </c>
      <c r="K1611" s="190">
        <v>508900</v>
      </c>
      <c r="L1611" s="684"/>
    </row>
    <row r="1612" spans="1:12" s="685" customFormat="1">
      <c r="A1612" s="189">
        <v>1601</v>
      </c>
      <c r="B1612" s="688" t="s">
        <v>3811</v>
      </c>
      <c r="C1612" s="688" t="s">
        <v>686</v>
      </c>
      <c r="D1612" s="688"/>
      <c r="E1612" s="686"/>
      <c r="F1612" s="688" t="s">
        <v>686</v>
      </c>
      <c r="G1612" s="1021"/>
      <c r="H1612" s="687">
        <v>0</v>
      </c>
      <c r="I1612" s="687"/>
      <c r="J1612" s="687">
        <v>6856000</v>
      </c>
      <c r="K1612" s="190">
        <v>6856000</v>
      </c>
      <c r="L1612" s="684"/>
    </row>
    <row r="1613" spans="1:12" s="685" customFormat="1">
      <c r="A1613" s="189">
        <v>1602</v>
      </c>
      <c r="B1613" s="688" t="s">
        <v>535</v>
      </c>
      <c r="C1613" s="688" t="s">
        <v>686</v>
      </c>
      <c r="D1613" s="688"/>
      <c r="E1613" s="686"/>
      <c r="F1613" s="688" t="s">
        <v>686</v>
      </c>
      <c r="G1613" s="1021"/>
      <c r="H1613" s="687">
        <v>0</v>
      </c>
      <c r="I1613" s="687"/>
      <c r="J1613" s="687">
        <v>283250</v>
      </c>
      <c r="K1613" s="190">
        <v>283250</v>
      </c>
      <c r="L1613" s="684"/>
    </row>
    <row r="1614" spans="1:12" s="685" customFormat="1">
      <c r="A1614" s="189">
        <v>1603</v>
      </c>
      <c r="B1614" s="688" t="s">
        <v>535</v>
      </c>
      <c r="C1614" s="688" t="s">
        <v>686</v>
      </c>
      <c r="D1614" s="688"/>
      <c r="E1614" s="686"/>
      <c r="F1614" s="688" t="s">
        <v>686</v>
      </c>
      <c r="G1614" s="1021"/>
      <c r="H1614" s="687">
        <v>0</v>
      </c>
      <c r="I1614" s="687"/>
      <c r="J1614" s="687">
        <v>761000</v>
      </c>
      <c r="K1614" s="190">
        <v>761000</v>
      </c>
      <c r="L1614" s="684"/>
    </row>
    <row r="1615" spans="1:12" s="685" customFormat="1">
      <c r="A1615" s="189">
        <v>1604</v>
      </c>
      <c r="B1615" s="688" t="s">
        <v>594</v>
      </c>
      <c r="C1615" s="688" t="s">
        <v>686</v>
      </c>
      <c r="D1615" s="688"/>
      <c r="E1615" s="686"/>
      <c r="F1615" s="688" t="s">
        <v>686</v>
      </c>
      <c r="G1615" s="1021"/>
      <c r="H1615" s="687">
        <v>0</v>
      </c>
      <c r="I1615" s="687"/>
      <c r="J1615" s="687">
        <v>150000</v>
      </c>
      <c r="K1615" s="190">
        <v>150000</v>
      </c>
      <c r="L1615" s="684"/>
    </row>
    <row r="1616" spans="1:12" s="685" customFormat="1">
      <c r="A1616" s="189">
        <v>1605</v>
      </c>
      <c r="B1616" s="688" t="s">
        <v>594</v>
      </c>
      <c r="C1616" s="688" t="s">
        <v>686</v>
      </c>
      <c r="D1616" s="688"/>
      <c r="E1616" s="686"/>
      <c r="F1616" s="688" t="s">
        <v>686</v>
      </c>
      <c r="G1616" s="1021"/>
      <c r="H1616" s="687">
        <v>0</v>
      </c>
      <c r="I1616" s="687"/>
      <c r="J1616" s="687">
        <v>470491</v>
      </c>
      <c r="K1616" s="190">
        <v>470491</v>
      </c>
      <c r="L1616" s="684"/>
    </row>
    <row r="1617" spans="1:12" s="685" customFormat="1">
      <c r="A1617" s="189">
        <v>1606</v>
      </c>
      <c r="B1617" s="688" t="s">
        <v>594</v>
      </c>
      <c r="C1617" s="688" t="s">
        <v>686</v>
      </c>
      <c r="D1617" s="688"/>
      <c r="E1617" s="686"/>
      <c r="F1617" s="688" t="s">
        <v>686</v>
      </c>
      <c r="G1617" s="1021"/>
      <c r="H1617" s="687">
        <v>0</v>
      </c>
      <c r="I1617" s="687"/>
      <c r="J1617" s="687">
        <v>1235100</v>
      </c>
      <c r="K1617" s="190">
        <v>1235100</v>
      </c>
      <c r="L1617" s="684"/>
    </row>
    <row r="1618" spans="1:12" s="685" customFormat="1">
      <c r="A1618" s="189">
        <v>1607</v>
      </c>
      <c r="B1618" s="688" t="s">
        <v>3832</v>
      </c>
      <c r="C1618" s="688" t="s">
        <v>686</v>
      </c>
      <c r="D1618" s="688"/>
      <c r="E1618" s="686"/>
      <c r="F1618" s="688" t="s">
        <v>686</v>
      </c>
      <c r="G1618" s="1021"/>
      <c r="H1618" s="687">
        <v>0</v>
      </c>
      <c r="I1618" s="687"/>
      <c r="J1618" s="687">
        <v>2951800</v>
      </c>
      <c r="K1618" s="190">
        <v>2951800</v>
      </c>
      <c r="L1618" s="684"/>
    </row>
    <row r="1619" spans="1:12" s="685" customFormat="1">
      <c r="A1619" s="189">
        <v>1608</v>
      </c>
      <c r="B1619" s="688" t="s">
        <v>3833</v>
      </c>
      <c r="C1619" s="688" t="s">
        <v>686</v>
      </c>
      <c r="D1619" s="688"/>
      <c r="E1619" s="686"/>
      <c r="F1619" s="688" t="s">
        <v>686</v>
      </c>
      <c r="G1619" s="1021"/>
      <c r="H1619" s="687">
        <v>0</v>
      </c>
      <c r="I1619" s="687"/>
      <c r="J1619" s="687">
        <v>565150</v>
      </c>
      <c r="K1619" s="190">
        <v>565150</v>
      </c>
      <c r="L1619" s="684"/>
    </row>
    <row r="1620" spans="1:12" s="685" customFormat="1">
      <c r="A1620" s="189">
        <v>1609</v>
      </c>
      <c r="B1620" s="688" t="s">
        <v>3741</v>
      </c>
      <c r="C1620" s="688" t="s">
        <v>686</v>
      </c>
      <c r="D1620" s="688"/>
      <c r="E1620" s="686"/>
      <c r="F1620" s="688" t="s">
        <v>686</v>
      </c>
      <c r="G1620" s="1021"/>
      <c r="H1620" s="687">
        <v>0</v>
      </c>
      <c r="I1620" s="687"/>
      <c r="J1620" s="687">
        <v>640500</v>
      </c>
      <c r="K1620" s="190">
        <v>640500</v>
      </c>
      <c r="L1620" s="684"/>
    </row>
    <row r="1621" spans="1:12" s="685" customFormat="1">
      <c r="A1621" s="189">
        <v>1610</v>
      </c>
      <c r="B1621" s="688" t="s">
        <v>3834</v>
      </c>
      <c r="C1621" s="688" t="s">
        <v>686</v>
      </c>
      <c r="D1621" s="688"/>
      <c r="E1621" s="686"/>
      <c r="F1621" s="688" t="s">
        <v>686</v>
      </c>
      <c r="G1621" s="1021"/>
      <c r="H1621" s="687">
        <v>0</v>
      </c>
      <c r="I1621" s="687"/>
      <c r="J1621" s="687">
        <v>2153500</v>
      </c>
      <c r="K1621" s="190">
        <v>2153500</v>
      </c>
      <c r="L1621" s="684"/>
    </row>
    <row r="1622" spans="1:12" s="685" customFormat="1">
      <c r="A1622" s="189">
        <v>1611</v>
      </c>
      <c r="B1622" s="688" t="s">
        <v>3835</v>
      </c>
      <c r="C1622" s="688" t="s">
        <v>686</v>
      </c>
      <c r="D1622" s="688"/>
      <c r="E1622" s="686"/>
      <c r="F1622" s="688" t="s">
        <v>686</v>
      </c>
      <c r="G1622" s="1021"/>
      <c r="H1622" s="687">
        <v>0</v>
      </c>
      <c r="I1622" s="687"/>
      <c r="J1622" s="687">
        <v>1015000</v>
      </c>
      <c r="K1622" s="190">
        <v>1015000</v>
      </c>
      <c r="L1622" s="684"/>
    </row>
    <row r="1623" spans="1:12" s="685" customFormat="1">
      <c r="A1623" s="189">
        <v>1612</v>
      </c>
      <c r="B1623" s="688" t="s">
        <v>3835</v>
      </c>
      <c r="C1623" s="688" t="s">
        <v>686</v>
      </c>
      <c r="D1623" s="688"/>
      <c r="E1623" s="686"/>
      <c r="F1623" s="688" t="s">
        <v>686</v>
      </c>
      <c r="G1623" s="1021"/>
      <c r="H1623" s="687">
        <v>0</v>
      </c>
      <c r="I1623" s="687"/>
      <c r="J1623" s="687">
        <v>1250000</v>
      </c>
      <c r="K1623" s="190">
        <v>1250000</v>
      </c>
      <c r="L1623" s="684"/>
    </row>
    <row r="1624" spans="1:12" s="685" customFormat="1">
      <c r="A1624" s="189">
        <v>1613</v>
      </c>
      <c r="B1624" s="688" t="s">
        <v>3835</v>
      </c>
      <c r="C1624" s="688" t="s">
        <v>686</v>
      </c>
      <c r="D1624" s="688"/>
      <c r="E1624" s="686"/>
      <c r="F1624" s="688" t="s">
        <v>686</v>
      </c>
      <c r="G1624" s="1021"/>
      <c r="H1624" s="687">
        <v>0</v>
      </c>
      <c r="I1624" s="687"/>
      <c r="J1624" s="687">
        <v>3381350</v>
      </c>
      <c r="K1624" s="190">
        <v>3381350</v>
      </c>
      <c r="L1624" s="684"/>
    </row>
    <row r="1625" spans="1:12" s="685" customFormat="1">
      <c r="A1625" s="189">
        <v>1614</v>
      </c>
      <c r="B1625" s="688" t="s">
        <v>3709</v>
      </c>
      <c r="C1625" s="688" t="s">
        <v>686</v>
      </c>
      <c r="D1625" s="688"/>
      <c r="E1625" s="686"/>
      <c r="F1625" s="688" t="s">
        <v>686</v>
      </c>
      <c r="G1625" s="1021"/>
      <c r="H1625" s="687">
        <v>0</v>
      </c>
      <c r="I1625" s="687"/>
      <c r="J1625" s="687">
        <v>1710000</v>
      </c>
      <c r="K1625" s="190">
        <v>1710000</v>
      </c>
      <c r="L1625" s="684"/>
    </row>
    <row r="1626" spans="1:12" s="685" customFormat="1">
      <c r="A1626" s="189">
        <v>1615</v>
      </c>
      <c r="B1626" s="688" t="s">
        <v>3836</v>
      </c>
      <c r="C1626" s="688" t="s">
        <v>686</v>
      </c>
      <c r="D1626" s="688"/>
      <c r="E1626" s="686"/>
      <c r="F1626" s="688" t="s">
        <v>686</v>
      </c>
      <c r="G1626" s="1021"/>
      <c r="H1626" s="687">
        <v>0</v>
      </c>
      <c r="I1626" s="687"/>
      <c r="J1626" s="687">
        <v>46250</v>
      </c>
      <c r="K1626" s="190">
        <v>46250</v>
      </c>
      <c r="L1626" s="684"/>
    </row>
    <row r="1627" spans="1:12" s="685" customFormat="1">
      <c r="A1627" s="189">
        <v>1616</v>
      </c>
      <c r="B1627" s="688" t="s">
        <v>438</v>
      </c>
      <c r="C1627" s="688" t="s">
        <v>686</v>
      </c>
      <c r="D1627" s="688"/>
      <c r="E1627" s="686"/>
      <c r="F1627" s="688" t="s">
        <v>686</v>
      </c>
      <c r="G1627" s="1021"/>
      <c r="H1627" s="687">
        <v>0</v>
      </c>
      <c r="I1627" s="687"/>
      <c r="J1627" s="687">
        <v>33600</v>
      </c>
      <c r="K1627" s="190">
        <v>33600</v>
      </c>
      <c r="L1627" s="684"/>
    </row>
    <row r="1628" spans="1:12" s="685" customFormat="1">
      <c r="A1628" s="189">
        <v>1617</v>
      </c>
      <c r="B1628" s="688" t="s">
        <v>3837</v>
      </c>
      <c r="C1628" s="688" t="s">
        <v>686</v>
      </c>
      <c r="D1628" s="688"/>
      <c r="E1628" s="686"/>
      <c r="F1628" s="688" t="s">
        <v>686</v>
      </c>
      <c r="G1628" s="1021"/>
      <c r="H1628" s="687">
        <v>0</v>
      </c>
      <c r="I1628" s="687"/>
      <c r="J1628" s="687">
        <v>84000</v>
      </c>
      <c r="K1628" s="190">
        <v>84000</v>
      </c>
      <c r="L1628" s="684"/>
    </row>
    <row r="1629" spans="1:12" s="685" customFormat="1">
      <c r="A1629" s="189">
        <v>1618</v>
      </c>
      <c r="B1629" s="688" t="s">
        <v>3838</v>
      </c>
      <c r="C1629" s="688" t="s">
        <v>686</v>
      </c>
      <c r="D1629" s="688"/>
      <c r="E1629" s="686"/>
      <c r="F1629" s="688" t="s">
        <v>686</v>
      </c>
      <c r="G1629" s="1021"/>
      <c r="H1629" s="687">
        <v>0</v>
      </c>
      <c r="I1629" s="687"/>
      <c r="J1629" s="687">
        <v>25140</v>
      </c>
      <c r="K1629" s="190">
        <v>25140</v>
      </c>
      <c r="L1629" s="684"/>
    </row>
    <row r="1630" spans="1:12" s="685" customFormat="1">
      <c r="A1630" s="189">
        <v>1619</v>
      </c>
      <c r="B1630" s="688" t="s">
        <v>3839</v>
      </c>
      <c r="C1630" s="688" t="s">
        <v>686</v>
      </c>
      <c r="D1630" s="688"/>
      <c r="E1630" s="686"/>
      <c r="F1630" s="688" t="s">
        <v>686</v>
      </c>
      <c r="G1630" s="1021"/>
      <c r="H1630" s="687">
        <v>0</v>
      </c>
      <c r="I1630" s="687"/>
      <c r="J1630" s="687">
        <v>280000</v>
      </c>
      <c r="K1630" s="190">
        <v>280000</v>
      </c>
      <c r="L1630" s="684"/>
    </row>
    <row r="1631" spans="1:12" s="685" customFormat="1">
      <c r="A1631" s="189">
        <v>1620</v>
      </c>
      <c r="B1631" s="688" t="s">
        <v>3840</v>
      </c>
      <c r="C1631" s="189" t="s">
        <v>686</v>
      </c>
      <c r="D1631" s="688"/>
      <c r="E1631" s="686"/>
      <c r="F1631" s="688" t="s">
        <v>686</v>
      </c>
      <c r="G1631" s="1021"/>
      <c r="H1631" s="687">
        <v>0</v>
      </c>
      <c r="I1631" s="687"/>
      <c r="J1631" s="687">
        <v>31500</v>
      </c>
      <c r="K1631" s="190">
        <v>31500</v>
      </c>
      <c r="L1631" s="684"/>
    </row>
    <row r="1632" spans="1:12" s="685" customFormat="1">
      <c r="A1632" s="189">
        <v>1621</v>
      </c>
      <c r="B1632" s="688" t="s">
        <v>3841</v>
      </c>
      <c r="C1632" s="688" t="s">
        <v>686</v>
      </c>
      <c r="D1632" s="688"/>
      <c r="E1632" s="686"/>
      <c r="F1632" s="688" t="s">
        <v>686</v>
      </c>
      <c r="G1632" s="1021"/>
      <c r="H1632" s="687">
        <v>0</v>
      </c>
      <c r="I1632" s="687"/>
      <c r="J1632" s="687">
        <v>25200</v>
      </c>
      <c r="K1632" s="190">
        <v>25200</v>
      </c>
      <c r="L1632" s="684"/>
    </row>
    <row r="1633" spans="1:12" s="685" customFormat="1">
      <c r="A1633" s="189">
        <v>1622</v>
      </c>
      <c r="B1633" s="688" t="s">
        <v>3842</v>
      </c>
      <c r="C1633" s="688" t="s">
        <v>686</v>
      </c>
      <c r="D1633" s="688"/>
      <c r="E1633" s="686"/>
      <c r="F1633" s="688" t="s">
        <v>686</v>
      </c>
      <c r="G1633" s="1021"/>
      <c r="H1633" s="687">
        <v>0</v>
      </c>
      <c r="I1633" s="687"/>
      <c r="J1633" s="687">
        <v>12600</v>
      </c>
      <c r="K1633" s="190">
        <v>12600</v>
      </c>
      <c r="L1633" s="684"/>
    </row>
    <row r="1634" spans="1:12" s="685" customFormat="1">
      <c r="A1634" s="189">
        <v>1623</v>
      </c>
      <c r="B1634" s="688" t="s">
        <v>3843</v>
      </c>
      <c r="C1634" s="688" t="s">
        <v>686</v>
      </c>
      <c r="D1634" s="688"/>
      <c r="E1634" s="686"/>
      <c r="F1634" s="688" t="s">
        <v>686</v>
      </c>
      <c r="G1634" s="1021"/>
      <c r="H1634" s="687">
        <v>0</v>
      </c>
      <c r="I1634" s="687"/>
      <c r="J1634" s="687">
        <v>22400</v>
      </c>
      <c r="K1634" s="190">
        <v>22400</v>
      </c>
      <c r="L1634" s="684"/>
    </row>
    <row r="1635" spans="1:12" s="685" customFormat="1">
      <c r="A1635" s="189">
        <v>1624</v>
      </c>
      <c r="B1635" s="688" t="s">
        <v>3844</v>
      </c>
      <c r="C1635" s="688" t="s">
        <v>686</v>
      </c>
      <c r="D1635" s="688"/>
      <c r="E1635" s="686"/>
      <c r="F1635" s="688" t="s">
        <v>686</v>
      </c>
      <c r="G1635" s="1021"/>
      <c r="H1635" s="687">
        <v>0</v>
      </c>
      <c r="I1635" s="687"/>
      <c r="J1635" s="687">
        <v>12600</v>
      </c>
      <c r="K1635" s="190">
        <v>12600</v>
      </c>
      <c r="L1635" s="684"/>
    </row>
    <row r="1636" spans="1:12" s="685" customFormat="1">
      <c r="A1636" s="189">
        <v>1625</v>
      </c>
      <c r="B1636" s="688" t="s">
        <v>3842</v>
      </c>
      <c r="C1636" s="688" t="s">
        <v>686</v>
      </c>
      <c r="D1636" s="688"/>
      <c r="E1636" s="686"/>
      <c r="F1636" s="688" t="s">
        <v>686</v>
      </c>
      <c r="G1636" s="1021"/>
      <c r="H1636" s="687">
        <v>0</v>
      </c>
      <c r="I1636" s="687"/>
      <c r="J1636" s="687">
        <v>22400</v>
      </c>
      <c r="K1636" s="190">
        <v>22400</v>
      </c>
      <c r="L1636" s="684"/>
    </row>
    <row r="1637" spans="1:12" s="685" customFormat="1">
      <c r="A1637" s="189">
        <v>1626</v>
      </c>
      <c r="B1637" s="688" t="s">
        <v>3845</v>
      </c>
      <c r="C1637" s="688" t="s">
        <v>686</v>
      </c>
      <c r="D1637" s="688"/>
      <c r="E1637" s="686"/>
      <c r="F1637" s="688" t="s">
        <v>686</v>
      </c>
      <c r="G1637" s="1021"/>
      <c r="H1637" s="687">
        <v>0</v>
      </c>
      <c r="I1637" s="687"/>
      <c r="J1637" s="687">
        <v>22400</v>
      </c>
      <c r="K1637" s="190">
        <v>22400</v>
      </c>
      <c r="L1637" s="684"/>
    </row>
    <row r="1638" spans="1:12" s="685" customFormat="1">
      <c r="A1638" s="189">
        <v>1627</v>
      </c>
      <c r="B1638" s="688" t="s">
        <v>3846</v>
      </c>
      <c r="C1638" s="688" t="s">
        <v>686</v>
      </c>
      <c r="D1638" s="688"/>
      <c r="E1638" s="686"/>
      <c r="F1638" s="688" t="s">
        <v>686</v>
      </c>
      <c r="G1638" s="1021"/>
      <c r="H1638" s="687">
        <v>0</v>
      </c>
      <c r="I1638" s="687"/>
      <c r="J1638" s="687">
        <v>22400</v>
      </c>
      <c r="K1638" s="190">
        <v>22400</v>
      </c>
      <c r="L1638" s="684"/>
    </row>
    <row r="1639" spans="1:12" s="685" customFormat="1">
      <c r="A1639" s="189">
        <v>1628</v>
      </c>
      <c r="B1639" s="688" t="s">
        <v>3847</v>
      </c>
      <c r="C1639" s="688" t="s">
        <v>686</v>
      </c>
      <c r="D1639" s="688"/>
      <c r="E1639" s="686"/>
      <c r="F1639" s="688" t="s">
        <v>686</v>
      </c>
      <c r="G1639" s="1021"/>
      <c r="H1639" s="687">
        <v>0</v>
      </c>
      <c r="I1639" s="687"/>
      <c r="J1639" s="687">
        <v>22400</v>
      </c>
      <c r="K1639" s="190">
        <v>22400</v>
      </c>
      <c r="L1639" s="684"/>
    </row>
    <row r="1640" spans="1:12" s="685" customFormat="1">
      <c r="A1640" s="189">
        <v>1629</v>
      </c>
      <c r="B1640" s="688" t="s">
        <v>3848</v>
      </c>
      <c r="C1640" s="688" t="s">
        <v>686</v>
      </c>
      <c r="D1640" s="688"/>
      <c r="E1640" s="686"/>
      <c r="F1640" s="688" t="s">
        <v>686</v>
      </c>
      <c r="G1640" s="1021"/>
      <c r="H1640" s="687">
        <v>0</v>
      </c>
      <c r="I1640" s="687"/>
      <c r="J1640" s="687">
        <v>12600</v>
      </c>
      <c r="K1640" s="190">
        <v>12600</v>
      </c>
      <c r="L1640" s="684"/>
    </row>
    <row r="1641" spans="1:12" s="685" customFormat="1">
      <c r="A1641" s="189">
        <v>1630</v>
      </c>
      <c r="B1641" s="688" t="s">
        <v>3849</v>
      </c>
      <c r="C1641" s="688" t="s">
        <v>686</v>
      </c>
      <c r="D1641" s="688"/>
      <c r="E1641" s="686"/>
      <c r="F1641" s="688" t="s">
        <v>686</v>
      </c>
      <c r="G1641" s="1021"/>
      <c r="H1641" s="687">
        <v>0</v>
      </c>
      <c r="I1641" s="687"/>
      <c r="J1641" s="687">
        <v>12600</v>
      </c>
      <c r="K1641" s="190">
        <v>12600</v>
      </c>
      <c r="L1641" s="684"/>
    </row>
    <row r="1642" spans="1:12" s="685" customFormat="1">
      <c r="A1642" s="189">
        <v>1631</v>
      </c>
      <c r="B1642" s="688" t="s">
        <v>3850</v>
      </c>
      <c r="C1642" s="688" t="s">
        <v>686</v>
      </c>
      <c r="D1642" s="688"/>
      <c r="E1642" s="686"/>
      <c r="F1642" s="688" t="s">
        <v>686</v>
      </c>
      <c r="G1642" s="1021"/>
      <c r="H1642" s="687">
        <v>0</v>
      </c>
      <c r="I1642" s="687"/>
      <c r="J1642" s="687">
        <v>12600</v>
      </c>
      <c r="K1642" s="190">
        <v>12600</v>
      </c>
      <c r="L1642" s="684"/>
    </row>
    <row r="1643" spans="1:12" s="685" customFormat="1">
      <c r="A1643" s="189">
        <v>1632</v>
      </c>
      <c r="B1643" s="688" t="s">
        <v>2654</v>
      </c>
      <c r="C1643" s="688" t="s">
        <v>686</v>
      </c>
      <c r="D1643" s="688"/>
      <c r="E1643" s="686"/>
      <c r="F1643" s="688" t="s">
        <v>686</v>
      </c>
      <c r="G1643" s="1021"/>
      <c r="H1643" s="687">
        <v>0</v>
      </c>
      <c r="I1643" s="687"/>
      <c r="J1643" s="687">
        <v>22400</v>
      </c>
      <c r="K1643" s="190">
        <v>22400</v>
      </c>
      <c r="L1643" s="684"/>
    </row>
    <row r="1644" spans="1:12" s="685" customFormat="1">
      <c r="A1644" s="189">
        <v>1633</v>
      </c>
      <c r="B1644" s="688" t="s">
        <v>3851</v>
      </c>
      <c r="C1644" s="688" t="s">
        <v>686</v>
      </c>
      <c r="D1644" s="688"/>
      <c r="E1644" s="686"/>
      <c r="F1644" s="688" t="s">
        <v>686</v>
      </c>
      <c r="G1644" s="1021"/>
      <c r="H1644" s="687">
        <v>0</v>
      </c>
      <c r="I1644" s="687"/>
      <c r="J1644" s="687">
        <v>22400</v>
      </c>
      <c r="K1644" s="190">
        <v>22400</v>
      </c>
      <c r="L1644" s="684"/>
    </row>
    <row r="1645" spans="1:12" s="685" customFormat="1">
      <c r="A1645" s="189">
        <v>1634</v>
      </c>
      <c r="B1645" s="688" t="s">
        <v>3852</v>
      </c>
      <c r="C1645" s="688" t="s">
        <v>686</v>
      </c>
      <c r="D1645" s="688"/>
      <c r="E1645" s="686"/>
      <c r="F1645" s="688" t="s">
        <v>686</v>
      </c>
      <c r="G1645" s="1021"/>
      <c r="H1645" s="687">
        <v>0</v>
      </c>
      <c r="I1645" s="687"/>
      <c r="J1645" s="687">
        <v>28000</v>
      </c>
      <c r="K1645" s="190">
        <v>28000</v>
      </c>
      <c r="L1645" s="684"/>
    </row>
    <row r="1646" spans="1:12" s="685" customFormat="1">
      <c r="A1646" s="189">
        <v>1635</v>
      </c>
      <c r="B1646" s="688" t="s">
        <v>3853</v>
      </c>
      <c r="C1646" s="688" t="s">
        <v>686</v>
      </c>
      <c r="D1646" s="688"/>
      <c r="E1646" s="686"/>
      <c r="F1646" s="688" t="s">
        <v>686</v>
      </c>
      <c r="G1646" s="1021"/>
      <c r="H1646" s="687">
        <v>0</v>
      </c>
      <c r="I1646" s="687"/>
      <c r="J1646" s="687">
        <v>33600</v>
      </c>
      <c r="K1646" s="190">
        <v>33600</v>
      </c>
      <c r="L1646" s="684"/>
    </row>
    <row r="1647" spans="1:12" s="685" customFormat="1">
      <c r="A1647" s="189">
        <v>1636</v>
      </c>
      <c r="B1647" s="688" t="s">
        <v>3838</v>
      </c>
      <c r="C1647" s="688" t="s">
        <v>686</v>
      </c>
      <c r="D1647" s="688"/>
      <c r="E1647" s="686"/>
      <c r="F1647" s="688" t="s">
        <v>686</v>
      </c>
      <c r="G1647" s="1021"/>
      <c r="H1647" s="687">
        <v>0</v>
      </c>
      <c r="I1647" s="687"/>
      <c r="J1647" s="687">
        <v>22400</v>
      </c>
      <c r="K1647" s="190">
        <v>22400</v>
      </c>
      <c r="L1647" s="684"/>
    </row>
    <row r="1648" spans="1:12" s="685" customFormat="1">
      <c r="A1648" s="189">
        <v>1637</v>
      </c>
      <c r="B1648" s="688" t="s">
        <v>3854</v>
      </c>
      <c r="C1648" s="688" t="s">
        <v>686</v>
      </c>
      <c r="D1648" s="688"/>
      <c r="E1648" s="686"/>
      <c r="F1648" s="688" t="s">
        <v>686</v>
      </c>
      <c r="G1648" s="1021"/>
      <c r="H1648" s="687">
        <v>0</v>
      </c>
      <c r="I1648" s="687"/>
      <c r="J1648" s="687">
        <v>22400</v>
      </c>
      <c r="K1648" s="190">
        <v>22400</v>
      </c>
      <c r="L1648" s="684"/>
    </row>
    <row r="1649" spans="1:12" s="685" customFormat="1">
      <c r="A1649" s="189">
        <v>1638</v>
      </c>
      <c r="B1649" s="688" t="s">
        <v>3855</v>
      </c>
      <c r="C1649" s="688" t="s">
        <v>686</v>
      </c>
      <c r="D1649" s="688"/>
      <c r="E1649" s="686"/>
      <c r="F1649" s="688" t="s">
        <v>686</v>
      </c>
      <c r="G1649" s="1021"/>
      <c r="H1649" s="687">
        <v>0</v>
      </c>
      <c r="I1649" s="687"/>
      <c r="J1649" s="687">
        <v>22400</v>
      </c>
      <c r="K1649" s="190">
        <v>22400</v>
      </c>
      <c r="L1649" s="684"/>
    </row>
    <row r="1650" spans="1:12" s="685" customFormat="1">
      <c r="A1650" s="189">
        <v>1639</v>
      </c>
      <c r="B1650" s="688" t="s">
        <v>3837</v>
      </c>
      <c r="C1650" s="688" t="s">
        <v>686</v>
      </c>
      <c r="D1650" s="688"/>
      <c r="E1650" s="686"/>
      <c r="F1650" s="688" t="s">
        <v>686</v>
      </c>
      <c r="G1650" s="1021"/>
      <c r="H1650" s="687">
        <v>0</v>
      </c>
      <c r="I1650" s="687"/>
      <c r="J1650" s="687">
        <v>33600</v>
      </c>
      <c r="K1650" s="190">
        <v>33600</v>
      </c>
      <c r="L1650" s="684"/>
    </row>
    <row r="1651" spans="1:12" s="685" customFormat="1">
      <c r="A1651" s="189">
        <v>1640</v>
      </c>
      <c r="B1651" s="688" t="s">
        <v>3856</v>
      </c>
      <c r="C1651" s="688" t="s">
        <v>686</v>
      </c>
      <c r="D1651" s="688"/>
      <c r="E1651" s="686"/>
      <c r="F1651" s="688" t="s">
        <v>686</v>
      </c>
      <c r="G1651" s="1021"/>
      <c r="H1651" s="687">
        <v>0</v>
      </c>
      <c r="I1651" s="687"/>
      <c r="J1651" s="687">
        <v>12600</v>
      </c>
      <c r="K1651" s="190">
        <v>12600</v>
      </c>
      <c r="L1651" s="684"/>
    </row>
    <row r="1652" spans="1:12" s="685" customFormat="1">
      <c r="A1652" s="189">
        <v>1641</v>
      </c>
      <c r="B1652" s="688" t="s">
        <v>3857</v>
      </c>
      <c r="C1652" s="688" t="s">
        <v>686</v>
      </c>
      <c r="D1652" s="688"/>
      <c r="E1652" s="686"/>
      <c r="F1652" s="688" t="s">
        <v>686</v>
      </c>
      <c r="G1652" s="1021"/>
      <c r="H1652" s="687">
        <v>0</v>
      </c>
      <c r="I1652" s="687"/>
      <c r="J1652" s="687">
        <v>44800</v>
      </c>
      <c r="K1652" s="190">
        <v>44800</v>
      </c>
      <c r="L1652" s="684"/>
    </row>
    <row r="1653" spans="1:12" s="685" customFormat="1">
      <c r="A1653" s="189">
        <v>1642</v>
      </c>
      <c r="B1653" s="688" t="s">
        <v>3858</v>
      </c>
      <c r="C1653" s="688" t="s">
        <v>686</v>
      </c>
      <c r="D1653" s="688"/>
      <c r="E1653" s="686"/>
      <c r="F1653" s="688" t="s">
        <v>686</v>
      </c>
      <c r="G1653" s="1021"/>
      <c r="H1653" s="687">
        <v>0</v>
      </c>
      <c r="I1653" s="687"/>
      <c r="J1653" s="687">
        <v>33600</v>
      </c>
      <c r="K1653" s="190">
        <v>33600</v>
      </c>
      <c r="L1653" s="684"/>
    </row>
    <row r="1654" spans="1:12" s="685" customFormat="1">
      <c r="A1654" s="189">
        <v>1643</v>
      </c>
      <c r="B1654" s="688" t="s">
        <v>3858</v>
      </c>
      <c r="C1654" s="688" t="s">
        <v>686</v>
      </c>
      <c r="D1654" s="688"/>
      <c r="E1654" s="686"/>
      <c r="F1654" s="688" t="s">
        <v>686</v>
      </c>
      <c r="G1654" s="1021"/>
      <c r="H1654" s="687">
        <v>0</v>
      </c>
      <c r="I1654" s="687"/>
      <c r="J1654" s="687">
        <v>25200</v>
      </c>
      <c r="K1654" s="190">
        <v>25200</v>
      </c>
      <c r="L1654" s="684"/>
    </row>
    <row r="1655" spans="1:12" s="685" customFormat="1">
      <c r="A1655" s="189">
        <v>1644</v>
      </c>
      <c r="B1655" s="688" t="s">
        <v>3842</v>
      </c>
      <c r="C1655" s="688" t="s">
        <v>686</v>
      </c>
      <c r="D1655" s="688"/>
      <c r="E1655" s="686"/>
      <c r="F1655" s="688" t="s">
        <v>686</v>
      </c>
      <c r="G1655" s="1021"/>
      <c r="H1655" s="687">
        <v>0</v>
      </c>
      <c r="I1655" s="687"/>
      <c r="J1655" s="687">
        <v>25200</v>
      </c>
      <c r="K1655" s="190">
        <v>25200</v>
      </c>
      <c r="L1655" s="684"/>
    </row>
    <row r="1656" spans="1:12" s="685" customFormat="1">
      <c r="A1656" s="189">
        <v>1645</v>
      </c>
      <c r="B1656" s="688" t="s">
        <v>3842</v>
      </c>
      <c r="C1656" s="688" t="s">
        <v>686</v>
      </c>
      <c r="D1656" s="688"/>
      <c r="E1656" s="686"/>
      <c r="F1656" s="688" t="s">
        <v>686</v>
      </c>
      <c r="G1656" s="1021"/>
      <c r="H1656" s="687">
        <v>0</v>
      </c>
      <c r="I1656" s="687"/>
      <c r="J1656" s="687">
        <v>44800</v>
      </c>
      <c r="K1656" s="190">
        <v>44800</v>
      </c>
      <c r="L1656" s="684"/>
    </row>
    <row r="1657" spans="1:12" s="685" customFormat="1">
      <c r="A1657" s="189">
        <v>1646</v>
      </c>
      <c r="B1657" s="688" t="s">
        <v>3846</v>
      </c>
      <c r="C1657" s="688" t="s">
        <v>686</v>
      </c>
      <c r="D1657" s="688"/>
      <c r="E1657" s="686"/>
      <c r="F1657" s="688" t="s">
        <v>686</v>
      </c>
      <c r="G1657" s="1021"/>
      <c r="H1657" s="687">
        <v>0</v>
      </c>
      <c r="I1657" s="687"/>
      <c r="J1657" s="687">
        <v>44800</v>
      </c>
      <c r="K1657" s="190">
        <v>44800</v>
      </c>
      <c r="L1657" s="684"/>
    </row>
    <row r="1658" spans="1:12" s="685" customFormat="1">
      <c r="A1658" s="189">
        <v>1647</v>
      </c>
      <c r="B1658" s="688" t="s">
        <v>3846</v>
      </c>
      <c r="C1658" s="688" t="s">
        <v>686</v>
      </c>
      <c r="D1658" s="688"/>
      <c r="E1658" s="686"/>
      <c r="F1658" s="688" t="s">
        <v>686</v>
      </c>
      <c r="G1658" s="1021"/>
      <c r="H1658" s="687">
        <v>0</v>
      </c>
      <c r="I1658" s="687"/>
      <c r="J1658" s="687">
        <v>44800</v>
      </c>
      <c r="K1658" s="190">
        <v>44800</v>
      </c>
      <c r="L1658" s="684"/>
    </row>
    <row r="1659" spans="1:12" s="685" customFormat="1">
      <c r="A1659" s="189">
        <v>1648</v>
      </c>
      <c r="B1659" s="688" t="s">
        <v>3852</v>
      </c>
      <c r="C1659" s="688" t="s">
        <v>686</v>
      </c>
      <c r="D1659" s="688"/>
      <c r="E1659" s="686"/>
      <c r="F1659" s="688" t="s">
        <v>686</v>
      </c>
      <c r="G1659" s="1021"/>
      <c r="H1659" s="687">
        <v>0</v>
      </c>
      <c r="I1659" s="687"/>
      <c r="J1659" s="687">
        <v>33600</v>
      </c>
      <c r="K1659" s="190">
        <v>33600</v>
      </c>
      <c r="L1659" s="684"/>
    </row>
    <row r="1660" spans="1:12" s="685" customFormat="1">
      <c r="A1660" s="189">
        <v>1649</v>
      </c>
      <c r="B1660" s="688" t="s">
        <v>3852</v>
      </c>
      <c r="C1660" s="688" t="s">
        <v>686</v>
      </c>
      <c r="D1660" s="688"/>
      <c r="E1660" s="686"/>
      <c r="F1660" s="688" t="s">
        <v>686</v>
      </c>
      <c r="G1660" s="1021"/>
      <c r="H1660" s="687">
        <v>0</v>
      </c>
      <c r="I1660" s="687"/>
      <c r="J1660" s="687">
        <v>22620</v>
      </c>
      <c r="K1660" s="190">
        <v>22620</v>
      </c>
      <c r="L1660" s="684"/>
    </row>
    <row r="1661" spans="1:12" s="685" customFormat="1">
      <c r="A1661" s="189">
        <v>1650</v>
      </c>
      <c r="B1661" s="688" t="s">
        <v>3859</v>
      </c>
      <c r="C1661" s="688" t="s">
        <v>686</v>
      </c>
      <c r="D1661" s="688"/>
      <c r="E1661" s="686"/>
      <c r="F1661" s="688" t="s">
        <v>686</v>
      </c>
      <c r="G1661" s="1021"/>
      <c r="H1661" s="687">
        <v>0</v>
      </c>
      <c r="I1661" s="687"/>
      <c r="J1661" s="687">
        <v>67200</v>
      </c>
      <c r="K1661" s="190">
        <v>67200</v>
      </c>
      <c r="L1661" s="684"/>
    </row>
    <row r="1662" spans="1:12" s="685" customFormat="1">
      <c r="A1662" s="189">
        <v>1651</v>
      </c>
      <c r="B1662" s="688" t="s">
        <v>3838</v>
      </c>
      <c r="C1662" s="688" t="s">
        <v>686</v>
      </c>
      <c r="D1662" s="688"/>
      <c r="E1662" s="686"/>
      <c r="F1662" s="688" t="s">
        <v>686</v>
      </c>
      <c r="G1662" s="1021"/>
      <c r="H1662" s="687">
        <v>0</v>
      </c>
      <c r="I1662" s="687"/>
      <c r="J1662" s="687">
        <v>67200</v>
      </c>
      <c r="K1662" s="190">
        <v>67200</v>
      </c>
      <c r="L1662" s="684"/>
    </row>
    <row r="1663" spans="1:12" s="685" customFormat="1">
      <c r="A1663" s="189">
        <v>1652</v>
      </c>
      <c r="B1663" s="688" t="s">
        <v>3838</v>
      </c>
      <c r="C1663" s="688" t="s">
        <v>686</v>
      </c>
      <c r="D1663" s="688"/>
      <c r="E1663" s="686"/>
      <c r="F1663" s="688" t="s">
        <v>686</v>
      </c>
      <c r="G1663" s="1021"/>
      <c r="H1663" s="687">
        <v>0</v>
      </c>
      <c r="I1663" s="687"/>
      <c r="J1663" s="687">
        <v>44800</v>
      </c>
      <c r="K1663" s="190">
        <v>44800</v>
      </c>
      <c r="L1663" s="684"/>
    </row>
    <row r="1664" spans="1:12" s="685" customFormat="1">
      <c r="A1664" s="189">
        <v>1653</v>
      </c>
      <c r="B1664" s="688" t="s">
        <v>3860</v>
      </c>
      <c r="C1664" s="688" t="s">
        <v>686</v>
      </c>
      <c r="D1664" s="688"/>
      <c r="E1664" s="686"/>
      <c r="F1664" s="688" t="s">
        <v>686</v>
      </c>
      <c r="G1664" s="1021"/>
      <c r="H1664" s="687">
        <v>0</v>
      </c>
      <c r="I1664" s="687"/>
      <c r="J1664" s="687">
        <v>25200</v>
      </c>
      <c r="K1664" s="190">
        <v>25200</v>
      </c>
      <c r="L1664" s="684"/>
    </row>
    <row r="1665" spans="1:12" s="685" customFormat="1">
      <c r="A1665" s="189">
        <v>1654</v>
      </c>
      <c r="B1665" s="688" t="s">
        <v>3861</v>
      </c>
      <c r="C1665" s="688" t="s">
        <v>686</v>
      </c>
      <c r="D1665" s="688"/>
      <c r="E1665" s="686"/>
      <c r="F1665" s="688" t="s">
        <v>686</v>
      </c>
      <c r="G1665" s="1021"/>
      <c r="H1665" s="687">
        <v>0</v>
      </c>
      <c r="I1665" s="687"/>
      <c r="J1665" s="687">
        <v>67200</v>
      </c>
      <c r="K1665" s="190">
        <v>67200</v>
      </c>
      <c r="L1665" s="684"/>
    </row>
    <row r="1666" spans="1:12" s="685" customFormat="1">
      <c r="A1666" s="189">
        <v>1655</v>
      </c>
      <c r="B1666" s="688" t="s">
        <v>3862</v>
      </c>
      <c r="C1666" s="688" t="s">
        <v>686</v>
      </c>
      <c r="D1666" s="688"/>
      <c r="E1666" s="686"/>
      <c r="F1666" s="688" t="s">
        <v>686</v>
      </c>
      <c r="G1666" s="1021"/>
      <c r="H1666" s="687">
        <v>0</v>
      </c>
      <c r="I1666" s="687"/>
      <c r="J1666" s="687">
        <v>67200</v>
      </c>
      <c r="K1666" s="190">
        <v>67200</v>
      </c>
      <c r="L1666" s="684"/>
    </row>
    <row r="1667" spans="1:12" s="685" customFormat="1">
      <c r="A1667" s="189">
        <v>1656</v>
      </c>
      <c r="B1667" s="688" t="s">
        <v>3862</v>
      </c>
      <c r="C1667" s="688" t="s">
        <v>686</v>
      </c>
      <c r="D1667" s="688"/>
      <c r="E1667" s="686"/>
      <c r="F1667" s="688" t="s">
        <v>686</v>
      </c>
      <c r="G1667" s="1021"/>
      <c r="H1667" s="687">
        <v>0</v>
      </c>
      <c r="I1667" s="687"/>
      <c r="J1667" s="687">
        <v>50400</v>
      </c>
      <c r="K1667" s="190">
        <v>50400</v>
      </c>
      <c r="L1667" s="684"/>
    </row>
    <row r="1668" spans="1:12" s="685" customFormat="1">
      <c r="A1668" s="189">
        <v>1657</v>
      </c>
      <c r="B1668" s="688" t="s">
        <v>3862</v>
      </c>
      <c r="C1668" s="688" t="s">
        <v>686</v>
      </c>
      <c r="D1668" s="688"/>
      <c r="E1668" s="686"/>
      <c r="F1668" s="688" t="s">
        <v>686</v>
      </c>
      <c r="G1668" s="1021"/>
      <c r="H1668" s="687">
        <v>0</v>
      </c>
      <c r="I1668" s="687"/>
      <c r="J1668" s="687">
        <v>16800</v>
      </c>
      <c r="K1668" s="190">
        <v>16800</v>
      </c>
      <c r="L1668" s="684"/>
    </row>
    <row r="1669" spans="1:12" s="685" customFormat="1">
      <c r="A1669" s="189">
        <v>1658</v>
      </c>
      <c r="B1669" s="688" t="s">
        <v>3863</v>
      </c>
      <c r="C1669" s="688" t="s">
        <v>686</v>
      </c>
      <c r="D1669" s="688"/>
      <c r="E1669" s="686"/>
      <c r="F1669" s="688" t="s">
        <v>686</v>
      </c>
      <c r="G1669" s="1021"/>
      <c r="H1669" s="687">
        <v>0</v>
      </c>
      <c r="I1669" s="687"/>
      <c r="J1669" s="687">
        <v>16800</v>
      </c>
      <c r="K1669" s="190">
        <v>16800</v>
      </c>
      <c r="L1669" s="684"/>
    </row>
    <row r="1670" spans="1:12" s="685" customFormat="1">
      <c r="A1670" s="189">
        <v>1659</v>
      </c>
      <c r="B1670" s="688" t="s">
        <v>3863</v>
      </c>
      <c r="C1670" s="688" t="s">
        <v>686</v>
      </c>
      <c r="D1670" s="688"/>
      <c r="E1670" s="686"/>
      <c r="F1670" s="688" t="s">
        <v>686</v>
      </c>
      <c r="G1670" s="1021"/>
      <c r="H1670" s="687">
        <v>0</v>
      </c>
      <c r="I1670" s="687"/>
      <c r="J1670" s="687">
        <v>12600</v>
      </c>
      <c r="K1670" s="190">
        <v>12600</v>
      </c>
      <c r="L1670" s="684"/>
    </row>
    <row r="1671" spans="1:12" s="685" customFormat="1">
      <c r="A1671" s="189">
        <v>1660</v>
      </c>
      <c r="B1671" s="688" t="s">
        <v>3863</v>
      </c>
      <c r="C1671" s="688" t="s">
        <v>686</v>
      </c>
      <c r="D1671" s="688"/>
      <c r="E1671" s="686"/>
      <c r="F1671" s="688" t="s">
        <v>686</v>
      </c>
      <c r="G1671" s="1021"/>
      <c r="H1671" s="687">
        <v>0</v>
      </c>
      <c r="I1671" s="687"/>
      <c r="J1671" s="687">
        <v>46800</v>
      </c>
      <c r="K1671" s="190">
        <v>46800</v>
      </c>
      <c r="L1671" s="684"/>
    </row>
    <row r="1672" spans="1:12" s="685" customFormat="1">
      <c r="A1672" s="189">
        <v>1661</v>
      </c>
      <c r="B1672" s="688" t="s">
        <v>3864</v>
      </c>
      <c r="C1672" s="688" t="s">
        <v>686</v>
      </c>
      <c r="D1672" s="688"/>
      <c r="E1672" s="686"/>
      <c r="F1672" s="688" t="s">
        <v>686</v>
      </c>
      <c r="G1672" s="1021"/>
      <c r="H1672" s="687">
        <v>0</v>
      </c>
      <c r="I1672" s="687"/>
      <c r="J1672" s="687">
        <v>10000</v>
      </c>
      <c r="K1672" s="190">
        <v>10000</v>
      </c>
      <c r="L1672" s="684"/>
    </row>
    <row r="1673" spans="1:12" s="685" customFormat="1">
      <c r="A1673" s="189">
        <v>1662</v>
      </c>
      <c r="B1673" s="688" t="s">
        <v>3864</v>
      </c>
      <c r="C1673" s="688" t="s">
        <v>686</v>
      </c>
      <c r="D1673" s="688"/>
      <c r="E1673" s="686"/>
      <c r="F1673" s="688" t="s">
        <v>686</v>
      </c>
      <c r="G1673" s="1021"/>
      <c r="H1673" s="687">
        <v>0</v>
      </c>
      <c r="I1673" s="687"/>
      <c r="J1673" s="687">
        <v>46800</v>
      </c>
      <c r="K1673" s="190">
        <v>46800</v>
      </c>
      <c r="L1673" s="684"/>
    </row>
    <row r="1674" spans="1:12" s="685" customFormat="1">
      <c r="A1674" s="189">
        <v>1663</v>
      </c>
      <c r="B1674" s="688" t="s">
        <v>3865</v>
      </c>
      <c r="C1674" s="688" t="s">
        <v>686</v>
      </c>
      <c r="D1674" s="688"/>
      <c r="E1674" s="686"/>
      <c r="F1674" s="688" t="s">
        <v>686</v>
      </c>
      <c r="G1674" s="1021"/>
      <c r="H1674" s="687">
        <v>0</v>
      </c>
      <c r="I1674" s="687"/>
      <c r="J1674" s="687">
        <v>10000</v>
      </c>
      <c r="K1674" s="190">
        <v>10000</v>
      </c>
      <c r="L1674" s="684"/>
    </row>
    <row r="1675" spans="1:12" s="685" customFormat="1">
      <c r="A1675" s="189">
        <v>1664</v>
      </c>
      <c r="B1675" s="688" t="s">
        <v>3865</v>
      </c>
      <c r="C1675" s="688" t="s">
        <v>686</v>
      </c>
      <c r="D1675" s="688"/>
      <c r="E1675" s="686"/>
      <c r="F1675" s="688" t="s">
        <v>686</v>
      </c>
      <c r="G1675" s="1021"/>
      <c r="H1675" s="687">
        <v>0</v>
      </c>
      <c r="I1675" s="687"/>
      <c r="J1675" s="687">
        <v>63000</v>
      </c>
      <c r="K1675" s="190">
        <v>63000</v>
      </c>
      <c r="L1675" s="684"/>
    </row>
    <row r="1676" spans="1:12" s="685" customFormat="1">
      <c r="A1676" s="189">
        <v>1665</v>
      </c>
      <c r="B1676" s="688" t="s">
        <v>3866</v>
      </c>
      <c r="C1676" s="688" t="s">
        <v>686</v>
      </c>
      <c r="D1676" s="688"/>
      <c r="E1676" s="686"/>
      <c r="F1676" s="688" t="s">
        <v>686</v>
      </c>
      <c r="G1676" s="1021"/>
      <c r="H1676" s="687">
        <v>0</v>
      </c>
      <c r="I1676" s="687"/>
      <c r="J1676" s="687">
        <v>61000</v>
      </c>
      <c r="K1676" s="190">
        <v>61000</v>
      </c>
      <c r="L1676" s="684"/>
    </row>
    <row r="1677" spans="1:12" s="685" customFormat="1">
      <c r="A1677" s="189">
        <v>1666</v>
      </c>
      <c r="B1677" s="688" t="s">
        <v>3854</v>
      </c>
      <c r="C1677" s="688" t="s">
        <v>686</v>
      </c>
      <c r="D1677" s="688"/>
      <c r="E1677" s="686"/>
      <c r="F1677" s="688" t="s">
        <v>686</v>
      </c>
      <c r="G1677" s="1021"/>
      <c r="H1677" s="687">
        <v>0</v>
      </c>
      <c r="I1677" s="687"/>
      <c r="J1677" s="687">
        <v>67200</v>
      </c>
      <c r="K1677" s="190">
        <v>67200</v>
      </c>
      <c r="L1677" s="684"/>
    </row>
    <row r="1678" spans="1:12" s="685" customFormat="1">
      <c r="A1678" s="189">
        <v>1667</v>
      </c>
      <c r="B1678" s="688" t="s">
        <v>3867</v>
      </c>
      <c r="C1678" s="688" t="s">
        <v>686</v>
      </c>
      <c r="D1678" s="688">
        <v>2210301</v>
      </c>
      <c r="E1678" s="686"/>
      <c r="F1678" s="688" t="s">
        <v>686</v>
      </c>
      <c r="G1678" s="688" t="s">
        <v>3868</v>
      </c>
      <c r="H1678" s="687">
        <v>0</v>
      </c>
      <c r="I1678" s="687"/>
      <c r="J1678" s="687">
        <v>37800</v>
      </c>
      <c r="K1678" s="190">
        <v>37800</v>
      </c>
      <c r="L1678" s="684"/>
    </row>
    <row r="1679" spans="1:12" s="685" customFormat="1">
      <c r="A1679" s="189">
        <v>1668</v>
      </c>
      <c r="B1679" s="688" t="s">
        <v>3869</v>
      </c>
      <c r="C1679" s="688" t="s">
        <v>686</v>
      </c>
      <c r="D1679" s="688">
        <v>2210301</v>
      </c>
      <c r="E1679" s="686"/>
      <c r="F1679" s="688" t="s">
        <v>686</v>
      </c>
      <c r="G1679" s="688" t="s">
        <v>3868</v>
      </c>
      <c r="H1679" s="687">
        <v>0</v>
      </c>
      <c r="I1679" s="687"/>
      <c r="J1679" s="687">
        <v>67200</v>
      </c>
      <c r="K1679" s="190">
        <v>67200</v>
      </c>
      <c r="L1679" s="684"/>
    </row>
    <row r="1680" spans="1:12" s="685" customFormat="1">
      <c r="A1680" s="189">
        <v>1669</v>
      </c>
      <c r="B1680" s="688" t="s">
        <v>3870</v>
      </c>
      <c r="C1680" s="688" t="s">
        <v>686</v>
      </c>
      <c r="D1680" s="688">
        <v>2210301</v>
      </c>
      <c r="E1680" s="686"/>
      <c r="F1680" s="688" t="s">
        <v>686</v>
      </c>
      <c r="G1680" s="688" t="s">
        <v>3868</v>
      </c>
      <c r="H1680" s="687">
        <v>0</v>
      </c>
      <c r="I1680" s="687"/>
      <c r="J1680" s="687">
        <v>37800</v>
      </c>
      <c r="K1680" s="190">
        <v>37800</v>
      </c>
      <c r="L1680" s="684"/>
    </row>
    <row r="1681" spans="1:12" s="685" customFormat="1">
      <c r="A1681" s="189">
        <v>1670</v>
      </c>
      <c r="B1681" s="688" t="s">
        <v>3871</v>
      </c>
      <c r="C1681" s="688" t="s">
        <v>686</v>
      </c>
      <c r="D1681" s="688">
        <v>2210301</v>
      </c>
      <c r="E1681" s="686"/>
      <c r="F1681" s="688" t="s">
        <v>686</v>
      </c>
      <c r="G1681" s="688" t="s">
        <v>3868</v>
      </c>
      <c r="H1681" s="687">
        <v>0</v>
      </c>
      <c r="I1681" s="687"/>
      <c r="J1681" s="687">
        <v>37800</v>
      </c>
      <c r="K1681" s="190">
        <v>37800</v>
      </c>
      <c r="L1681" s="684"/>
    </row>
    <row r="1682" spans="1:12" s="685" customFormat="1">
      <c r="A1682" s="189">
        <v>1671</v>
      </c>
      <c r="B1682" s="688" t="s">
        <v>3872</v>
      </c>
      <c r="C1682" s="688" t="s">
        <v>686</v>
      </c>
      <c r="D1682" s="688">
        <v>2210301</v>
      </c>
      <c r="E1682" s="686"/>
      <c r="F1682" s="688" t="s">
        <v>686</v>
      </c>
      <c r="G1682" s="688" t="s">
        <v>3868</v>
      </c>
      <c r="H1682" s="687">
        <v>0</v>
      </c>
      <c r="I1682" s="687"/>
      <c r="J1682" s="687">
        <v>67200</v>
      </c>
      <c r="K1682" s="190">
        <v>67200</v>
      </c>
      <c r="L1682" s="684"/>
    </row>
    <row r="1683" spans="1:12" s="685" customFormat="1">
      <c r="A1683" s="189">
        <v>1672</v>
      </c>
      <c r="B1683" s="688" t="s">
        <v>3855</v>
      </c>
      <c r="C1683" s="688" t="s">
        <v>686</v>
      </c>
      <c r="D1683" s="688">
        <v>2210301</v>
      </c>
      <c r="E1683" s="686"/>
      <c r="F1683" s="688" t="s">
        <v>686</v>
      </c>
      <c r="G1683" s="688" t="s">
        <v>3873</v>
      </c>
      <c r="H1683" s="687">
        <v>0</v>
      </c>
      <c r="I1683" s="687"/>
      <c r="J1683" s="687">
        <v>67200</v>
      </c>
      <c r="K1683" s="190">
        <v>67200</v>
      </c>
      <c r="L1683" s="684"/>
    </row>
    <row r="1684" spans="1:12" s="685" customFormat="1">
      <c r="A1684" s="189">
        <v>1673</v>
      </c>
      <c r="B1684" s="688" t="s">
        <v>3874</v>
      </c>
      <c r="C1684" s="688" t="s">
        <v>686</v>
      </c>
      <c r="D1684" s="688">
        <v>2210301</v>
      </c>
      <c r="E1684" s="686"/>
      <c r="F1684" s="688" t="s">
        <v>686</v>
      </c>
      <c r="G1684" s="688" t="s">
        <v>3873</v>
      </c>
      <c r="H1684" s="687">
        <v>0</v>
      </c>
      <c r="I1684" s="687"/>
      <c r="J1684" s="687">
        <v>67200</v>
      </c>
      <c r="K1684" s="190">
        <v>67200</v>
      </c>
      <c r="L1684" s="684"/>
    </row>
    <row r="1685" spans="1:12" s="685" customFormat="1">
      <c r="A1685" s="189">
        <v>1674</v>
      </c>
      <c r="B1685" s="688" t="s">
        <v>3875</v>
      </c>
      <c r="C1685" s="688" t="s">
        <v>686</v>
      </c>
      <c r="D1685" s="688">
        <v>2210301</v>
      </c>
      <c r="E1685" s="686"/>
      <c r="F1685" s="688" t="s">
        <v>686</v>
      </c>
      <c r="G1685" s="688" t="s">
        <v>3873</v>
      </c>
      <c r="H1685" s="687">
        <v>0</v>
      </c>
      <c r="I1685" s="687"/>
      <c r="J1685" s="687">
        <v>37800</v>
      </c>
      <c r="K1685" s="190">
        <v>37800</v>
      </c>
      <c r="L1685" s="684"/>
    </row>
    <row r="1686" spans="1:12" s="685" customFormat="1">
      <c r="A1686" s="189">
        <v>1675</v>
      </c>
      <c r="B1686" s="688" t="s">
        <v>3876</v>
      </c>
      <c r="C1686" s="688" t="s">
        <v>686</v>
      </c>
      <c r="D1686" s="688">
        <v>2210301</v>
      </c>
      <c r="E1686" s="686"/>
      <c r="F1686" s="688" t="s">
        <v>686</v>
      </c>
      <c r="G1686" s="688" t="s">
        <v>3873</v>
      </c>
      <c r="H1686" s="687">
        <v>0</v>
      </c>
      <c r="I1686" s="687"/>
      <c r="J1686" s="687">
        <v>37800</v>
      </c>
      <c r="K1686" s="190">
        <v>37800</v>
      </c>
      <c r="L1686" s="684"/>
    </row>
    <row r="1687" spans="1:12" s="685" customFormat="1">
      <c r="A1687" s="189">
        <v>1676</v>
      </c>
      <c r="B1687" s="688" t="s">
        <v>3877</v>
      </c>
      <c r="C1687" s="688" t="s">
        <v>686</v>
      </c>
      <c r="D1687" s="688">
        <v>2210301</v>
      </c>
      <c r="E1687" s="686"/>
      <c r="F1687" s="688" t="s">
        <v>686</v>
      </c>
      <c r="G1687" s="688" t="s">
        <v>3873</v>
      </c>
      <c r="H1687" s="687">
        <v>0</v>
      </c>
      <c r="I1687" s="687"/>
      <c r="J1687" s="687">
        <v>23610</v>
      </c>
      <c r="K1687" s="190">
        <v>23610</v>
      </c>
      <c r="L1687" s="684"/>
    </row>
    <row r="1688" spans="1:12" s="685" customFormat="1">
      <c r="A1688" s="189">
        <v>1677</v>
      </c>
      <c r="B1688" s="688" t="s">
        <v>3878</v>
      </c>
      <c r="C1688" s="688" t="s">
        <v>686</v>
      </c>
      <c r="D1688" s="688">
        <v>2210301</v>
      </c>
      <c r="E1688" s="686"/>
      <c r="F1688" s="688" t="s">
        <v>686</v>
      </c>
      <c r="G1688" s="688" t="s">
        <v>3879</v>
      </c>
      <c r="H1688" s="687">
        <v>0</v>
      </c>
      <c r="I1688" s="687"/>
      <c r="J1688" s="687">
        <v>34600</v>
      </c>
      <c r="K1688" s="190">
        <v>34600</v>
      </c>
      <c r="L1688" s="684"/>
    </row>
    <row r="1689" spans="1:12" s="685" customFormat="1">
      <c r="A1689" s="189">
        <v>1678</v>
      </c>
      <c r="B1689" s="688" t="s">
        <v>3845</v>
      </c>
      <c r="C1689" s="688" t="s">
        <v>686</v>
      </c>
      <c r="D1689" s="688">
        <v>2210301</v>
      </c>
      <c r="E1689" s="686"/>
      <c r="F1689" s="688" t="s">
        <v>686</v>
      </c>
      <c r="G1689" s="688" t="s">
        <v>3880</v>
      </c>
      <c r="H1689" s="687">
        <v>0</v>
      </c>
      <c r="I1689" s="687"/>
      <c r="J1689" s="687">
        <v>33600</v>
      </c>
      <c r="K1689" s="190">
        <v>33600</v>
      </c>
      <c r="L1689" s="684"/>
    </row>
    <row r="1690" spans="1:12" s="685" customFormat="1">
      <c r="A1690" s="189">
        <v>1679</v>
      </c>
      <c r="B1690" s="688" t="s">
        <v>3881</v>
      </c>
      <c r="C1690" s="688" t="s">
        <v>686</v>
      </c>
      <c r="D1690" s="688">
        <v>2210301</v>
      </c>
      <c r="E1690" s="686"/>
      <c r="F1690" s="688" t="s">
        <v>686</v>
      </c>
      <c r="G1690" s="688" t="s">
        <v>3882</v>
      </c>
      <c r="H1690" s="687">
        <v>0</v>
      </c>
      <c r="I1690" s="687"/>
      <c r="J1690" s="687">
        <v>67200</v>
      </c>
      <c r="K1690" s="190">
        <v>67200</v>
      </c>
      <c r="L1690" s="684"/>
    </row>
    <row r="1691" spans="1:12" s="685" customFormat="1">
      <c r="A1691" s="189">
        <v>1680</v>
      </c>
      <c r="B1691" s="688" t="s">
        <v>3883</v>
      </c>
      <c r="C1691" s="688" t="s">
        <v>686</v>
      </c>
      <c r="D1691" s="688">
        <v>2210302</v>
      </c>
      <c r="E1691" s="686"/>
      <c r="F1691" s="688" t="s">
        <v>686</v>
      </c>
      <c r="G1691" s="696" t="s">
        <v>3884</v>
      </c>
      <c r="H1691" s="687">
        <v>0</v>
      </c>
      <c r="I1691" s="687"/>
      <c r="J1691" s="687">
        <v>67200</v>
      </c>
      <c r="K1691" s="190">
        <v>67200</v>
      </c>
      <c r="L1691" s="684"/>
    </row>
    <row r="1692" spans="1:12" s="685" customFormat="1">
      <c r="A1692" s="189">
        <v>1681</v>
      </c>
      <c r="B1692" s="688" t="s">
        <v>3885</v>
      </c>
      <c r="C1692" s="688" t="s">
        <v>686</v>
      </c>
      <c r="D1692" s="688">
        <v>2210302</v>
      </c>
      <c r="E1692" s="686"/>
      <c r="F1692" s="688" t="s">
        <v>686</v>
      </c>
      <c r="G1692" s="696" t="s">
        <v>3884</v>
      </c>
      <c r="H1692" s="687">
        <v>0</v>
      </c>
      <c r="I1692" s="687"/>
      <c r="J1692" s="687">
        <v>56000</v>
      </c>
      <c r="K1692" s="190">
        <v>56000</v>
      </c>
      <c r="L1692" s="684"/>
    </row>
    <row r="1693" spans="1:12" s="685" customFormat="1">
      <c r="A1693" s="189">
        <v>1682</v>
      </c>
      <c r="B1693" s="688" t="s">
        <v>3886</v>
      </c>
      <c r="C1693" s="688" t="s">
        <v>686</v>
      </c>
      <c r="D1693" s="688">
        <v>2210302</v>
      </c>
      <c r="E1693" s="686"/>
      <c r="F1693" s="688" t="s">
        <v>686</v>
      </c>
      <c r="G1693" s="696" t="s">
        <v>3884</v>
      </c>
      <c r="H1693" s="687">
        <v>0</v>
      </c>
      <c r="I1693" s="687"/>
      <c r="J1693" s="687">
        <v>44800</v>
      </c>
      <c r="K1693" s="190">
        <v>44800</v>
      </c>
      <c r="L1693" s="684"/>
    </row>
    <row r="1694" spans="1:12" s="685" customFormat="1">
      <c r="A1694" s="189">
        <v>1683</v>
      </c>
      <c r="B1694" s="688" t="s">
        <v>3867</v>
      </c>
      <c r="C1694" s="688" t="s">
        <v>686</v>
      </c>
      <c r="D1694" s="688">
        <v>2210302</v>
      </c>
      <c r="E1694" s="686"/>
      <c r="F1694" s="688" t="s">
        <v>686</v>
      </c>
      <c r="G1694" s="696" t="s">
        <v>3884</v>
      </c>
      <c r="H1694" s="687">
        <v>0</v>
      </c>
      <c r="I1694" s="687"/>
      <c r="J1694" s="687">
        <v>56000</v>
      </c>
      <c r="K1694" s="190">
        <v>56000</v>
      </c>
      <c r="L1694" s="684"/>
    </row>
    <row r="1695" spans="1:12" s="685" customFormat="1">
      <c r="A1695" s="189">
        <v>1684</v>
      </c>
      <c r="B1695" s="688" t="s">
        <v>477</v>
      </c>
      <c r="C1695" s="688" t="s">
        <v>686</v>
      </c>
      <c r="D1695" s="688">
        <v>2210302</v>
      </c>
      <c r="E1695" s="686"/>
      <c r="F1695" s="688" t="s">
        <v>686</v>
      </c>
      <c r="G1695" s="696" t="s">
        <v>3884</v>
      </c>
      <c r="H1695" s="687">
        <v>0</v>
      </c>
      <c r="I1695" s="687"/>
      <c r="J1695" s="687">
        <v>44800</v>
      </c>
      <c r="K1695" s="190">
        <v>44800</v>
      </c>
      <c r="L1695" s="684"/>
    </row>
    <row r="1696" spans="1:12" s="685" customFormat="1">
      <c r="A1696" s="189">
        <v>1685</v>
      </c>
      <c r="B1696" s="688" t="s">
        <v>3887</v>
      </c>
      <c r="C1696" s="688" t="s">
        <v>686</v>
      </c>
      <c r="D1696" s="688">
        <v>2210302</v>
      </c>
      <c r="E1696" s="686"/>
      <c r="F1696" s="688" t="s">
        <v>686</v>
      </c>
      <c r="G1696" s="696" t="s">
        <v>3884</v>
      </c>
      <c r="H1696" s="687">
        <v>0</v>
      </c>
      <c r="I1696" s="687"/>
      <c r="J1696" s="687">
        <v>44800</v>
      </c>
      <c r="K1696" s="190">
        <v>44800</v>
      </c>
      <c r="L1696" s="684"/>
    </row>
    <row r="1697" spans="1:12" s="685" customFormat="1">
      <c r="A1697" s="189">
        <v>1686</v>
      </c>
      <c r="B1697" s="688" t="s">
        <v>3888</v>
      </c>
      <c r="C1697" s="688" t="s">
        <v>686</v>
      </c>
      <c r="D1697" s="688">
        <v>2210302</v>
      </c>
      <c r="E1697" s="686"/>
      <c r="F1697" s="688" t="s">
        <v>686</v>
      </c>
      <c r="G1697" s="696" t="s">
        <v>3884</v>
      </c>
      <c r="H1697" s="687">
        <v>0</v>
      </c>
      <c r="I1697" s="687"/>
      <c r="J1697" s="687">
        <v>44800</v>
      </c>
      <c r="K1697" s="190">
        <v>44800</v>
      </c>
      <c r="L1697" s="684"/>
    </row>
    <row r="1698" spans="1:12" s="685" customFormat="1">
      <c r="A1698" s="189">
        <v>1687</v>
      </c>
      <c r="B1698" s="688" t="s">
        <v>3889</v>
      </c>
      <c r="C1698" s="688" t="s">
        <v>686</v>
      </c>
      <c r="D1698" s="688">
        <v>2210302</v>
      </c>
      <c r="E1698" s="686"/>
      <c r="F1698" s="688" t="s">
        <v>686</v>
      </c>
      <c r="G1698" s="696" t="s">
        <v>3884</v>
      </c>
      <c r="H1698" s="687">
        <v>0</v>
      </c>
      <c r="I1698" s="687"/>
      <c r="J1698" s="687">
        <v>44800</v>
      </c>
      <c r="K1698" s="190">
        <v>44800</v>
      </c>
      <c r="L1698" s="684"/>
    </row>
    <row r="1699" spans="1:12" s="685" customFormat="1">
      <c r="A1699" s="189">
        <v>1688</v>
      </c>
      <c r="B1699" s="688" t="s">
        <v>3890</v>
      </c>
      <c r="C1699" s="688" t="s">
        <v>686</v>
      </c>
      <c r="D1699" s="688">
        <v>2210302</v>
      </c>
      <c r="E1699" s="686"/>
      <c r="F1699" s="688" t="s">
        <v>686</v>
      </c>
      <c r="G1699" s="696" t="s">
        <v>3884</v>
      </c>
      <c r="H1699" s="687">
        <v>0</v>
      </c>
      <c r="I1699" s="687"/>
      <c r="J1699" s="687">
        <v>25200</v>
      </c>
      <c r="K1699" s="190">
        <v>25200</v>
      </c>
      <c r="L1699" s="684"/>
    </row>
    <row r="1700" spans="1:12" s="685" customFormat="1">
      <c r="A1700" s="189">
        <v>1689</v>
      </c>
      <c r="B1700" s="688" t="s">
        <v>3891</v>
      </c>
      <c r="C1700" s="688" t="s">
        <v>686</v>
      </c>
      <c r="D1700" s="688">
        <v>2210302</v>
      </c>
      <c r="E1700" s="686"/>
      <c r="F1700" s="688" t="s">
        <v>686</v>
      </c>
      <c r="G1700" s="696" t="s">
        <v>3884</v>
      </c>
      <c r="H1700" s="687">
        <v>0</v>
      </c>
      <c r="I1700" s="687"/>
      <c r="J1700" s="687">
        <v>25200</v>
      </c>
      <c r="K1700" s="190">
        <v>25200</v>
      </c>
      <c r="L1700" s="684"/>
    </row>
    <row r="1701" spans="1:12" s="685" customFormat="1">
      <c r="A1701" s="189">
        <v>1690</v>
      </c>
      <c r="B1701" s="688" t="s">
        <v>3892</v>
      </c>
      <c r="C1701" s="688" t="s">
        <v>686</v>
      </c>
      <c r="D1701" s="688">
        <v>2210302</v>
      </c>
      <c r="E1701" s="686"/>
      <c r="F1701" s="688" t="s">
        <v>686</v>
      </c>
      <c r="G1701" s="696" t="s">
        <v>3884</v>
      </c>
      <c r="H1701" s="687">
        <v>0</v>
      </c>
      <c r="I1701" s="687"/>
      <c r="J1701" s="687">
        <v>25200</v>
      </c>
      <c r="K1701" s="190">
        <v>25200</v>
      </c>
      <c r="L1701" s="684"/>
    </row>
    <row r="1702" spans="1:12" s="685" customFormat="1">
      <c r="A1702" s="189">
        <v>1691</v>
      </c>
      <c r="B1702" s="688" t="s">
        <v>3872</v>
      </c>
      <c r="C1702" s="688" t="s">
        <v>686</v>
      </c>
      <c r="D1702" s="688">
        <v>2210302</v>
      </c>
      <c r="E1702" s="686"/>
      <c r="F1702" s="688" t="s">
        <v>686</v>
      </c>
      <c r="G1702" s="696" t="s">
        <v>3884</v>
      </c>
      <c r="H1702" s="687">
        <v>0</v>
      </c>
      <c r="I1702" s="687"/>
      <c r="J1702" s="687">
        <v>25200</v>
      </c>
      <c r="K1702" s="190">
        <v>25200</v>
      </c>
      <c r="L1702" s="684"/>
    </row>
    <row r="1703" spans="1:12" s="685" customFormat="1">
      <c r="A1703" s="189">
        <v>1692</v>
      </c>
      <c r="B1703" s="688" t="s">
        <v>2654</v>
      </c>
      <c r="C1703" s="688" t="s">
        <v>686</v>
      </c>
      <c r="D1703" s="688">
        <v>2210302</v>
      </c>
      <c r="E1703" s="686"/>
      <c r="F1703" s="688" t="s">
        <v>686</v>
      </c>
      <c r="G1703" s="696" t="s">
        <v>3884</v>
      </c>
      <c r="H1703" s="687">
        <v>0</v>
      </c>
      <c r="I1703" s="687"/>
      <c r="J1703" s="687">
        <v>56000</v>
      </c>
      <c r="K1703" s="190">
        <v>56000</v>
      </c>
      <c r="L1703" s="684"/>
    </row>
    <row r="1704" spans="1:12" s="685" customFormat="1">
      <c r="A1704" s="189">
        <v>1693</v>
      </c>
      <c r="B1704" s="688" t="s">
        <v>3893</v>
      </c>
      <c r="C1704" s="688" t="s">
        <v>686</v>
      </c>
      <c r="D1704" s="688">
        <v>2210302</v>
      </c>
      <c r="E1704" s="686"/>
      <c r="F1704" s="688" t="s">
        <v>686</v>
      </c>
      <c r="G1704" s="688" t="s">
        <v>3894</v>
      </c>
      <c r="H1704" s="687">
        <v>0</v>
      </c>
      <c r="I1704" s="687"/>
      <c r="J1704" s="687">
        <v>44800</v>
      </c>
      <c r="K1704" s="190">
        <v>44800</v>
      </c>
      <c r="L1704" s="684"/>
    </row>
    <row r="1705" spans="1:12" s="685" customFormat="1">
      <c r="A1705" s="189">
        <v>1694</v>
      </c>
      <c r="B1705" s="688" t="s">
        <v>3895</v>
      </c>
      <c r="C1705" s="688" t="s">
        <v>686</v>
      </c>
      <c r="D1705" s="688">
        <v>2210302</v>
      </c>
      <c r="E1705" s="686"/>
      <c r="F1705" s="688" t="s">
        <v>686</v>
      </c>
      <c r="G1705" s="688" t="s">
        <v>3894</v>
      </c>
      <c r="H1705" s="687">
        <v>0</v>
      </c>
      <c r="I1705" s="687"/>
      <c r="J1705" s="687">
        <v>44800</v>
      </c>
      <c r="K1705" s="190">
        <v>44800</v>
      </c>
      <c r="L1705" s="684"/>
    </row>
    <row r="1706" spans="1:12" s="685" customFormat="1">
      <c r="A1706" s="189">
        <v>1695</v>
      </c>
      <c r="B1706" s="688" t="s">
        <v>3896</v>
      </c>
      <c r="C1706" s="688" t="s">
        <v>686</v>
      </c>
      <c r="D1706" s="688">
        <v>2210302</v>
      </c>
      <c r="E1706" s="686"/>
      <c r="F1706" s="688" t="s">
        <v>686</v>
      </c>
      <c r="G1706" s="688" t="s">
        <v>3894</v>
      </c>
      <c r="H1706" s="687">
        <v>0</v>
      </c>
      <c r="I1706" s="687"/>
      <c r="J1706" s="687">
        <v>44800</v>
      </c>
      <c r="K1706" s="190">
        <v>44800</v>
      </c>
      <c r="L1706" s="684"/>
    </row>
    <row r="1707" spans="1:12" s="685" customFormat="1">
      <c r="A1707" s="189">
        <v>1696</v>
      </c>
      <c r="B1707" s="688" t="s">
        <v>3897</v>
      </c>
      <c r="C1707" s="688" t="s">
        <v>686</v>
      </c>
      <c r="D1707" s="688">
        <v>2210302</v>
      </c>
      <c r="E1707" s="686"/>
      <c r="F1707" s="688" t="s">
        <v>686</v>
      </c>
      <c r="G1707" s="688" t="s">
        <v>3894</v>
      </c>
      <c r="H1707" s="687">
        <v>0</v>
      </c>
      <c r="I1707" s="687"/>
      <c r="J1707" s="687">
        <v>25200</v>
      </c>
      <c r="K1707" s="190">
        <v>25200</v>
      </c>
      <c r="L1707" s="684"/>
    </row>
    <row r="1708" spans="1:12" s="685" customFormat="1">
      <c r="A1708" s="189">
        <v>1697</v>
      </c>
      <c r="B1708" s="688" t="s">
        <v>3898</v>
      </c>
      <c r="C1708" s="688" t="s">
        <v>686</v>
      </c>
      <c r="D1708" s="688">
        <v>2210302</v>
      </c>
      <c r="E1708" s="686"/>
      <c r="F1708" s="688" t="s">
        <v>686</v>
      </c>
      <c r="G1708" s="688" t="s">
        <v>3894</v>
      </c>
      <c r="H1708" s="687">
        <v>0</v>
      </c>
      <c r="I1708" s="687"/>
      <c r="J1708" s="687">
        <v>23500</v>
      </c>
      <c r="K1708" s="190">
        <v>23500</v>
      </c>
      <c r="L1708" s="684"/>
    </row>
    <row r="1709" spans="1:12" s="685" customFormat="1">
      <c r="A1709" s="189">
        <v>1698</v>
      </c>
      <c r="B1709" s="688" t="s">
        <v>3893</v>
      </c>
      <c r="C1709" s="688" t="s">
        <v>686</v>
      </c>
      <c r="D1709" s="688">
        <v>2210302</v>
      </c>
      <c r="E1709" s="686"/>
      <c r="F1709" s="688" t="s">
        <v>686</v>
      </c>
      <c r="G1709" s="696" t="s">
        <v>3899</v>
      </c>
      <c r="H1709" s="687">
        <v>0</v>
      </c>
      <c r="I1709" s="687"/>
      <c r="J1709" s="687">
        <v>23500</v>
      </c>
      <c r="K1709" s="190">
        <v>23500</v>
      </c>
      <c r="L1709" s="684"/>
    </row>
    <row r="1710" spans="1:12" s="685" customFormat="1">
      <c r="A1710" s="189">
        <v>1699</v>
      </c>
      <c r="B1710" s="688" t="s">
        <v>3895</v>
      </c>
      <c r="C1710" s="688" t="s">
        <v>686</v>
      </c>
      <c r="D1710" s="688">
        <v>2210302</v>
      </c>
      <c r="E1710" s="686"/>
      <c r="F1710" s="688" t="s">
        <v>686</v>
      </c>
      <c r="G1710" s="696" t="s">
        <v>3899</v>
      </c>
      <c r="H1710" s="687">
        <v>0</v>
      </c>
      <c r="I1710" s="687"/>
      <c r="J1710" s="687">
        <v>23500</v>
      </c>
      <c r="K1710" s="190">
        <v>23500</v>
      </c>
      <c r="L1710" s="684"/>
    </row>
    <row r="1711" spans="1:12" s="685" customFormat="1">
      <c r="A1711" s="189">
        <v>1700</v>
      </c>
      <c r="B1711" s="688" t="s">
        <v>3896</v>
      </c>
      <c r="C1711" s="688" t="s">
        <v>686</v>
      </c>
      <c r="D1711" s="688">
        <v>2210302</v>
      </c>
      <c r="E1711" s="686"/>
      <c r="F1711" s="688" t="s">
        <v>686</v>
      </c>
      <c r="G1711" s="696" t="s">
        <v>3899</v>
      </c>
      <c r="H1711" s="687">
        <v>0</v>
      </c>
      <c r="I1711" s="687"/>
      <c r="J1711" s="687">
        <v>23500</v>
      </c>
      <c r="K1711" s="190">
        <v>23500</v>
      </c>
      <c r="L1711" s="684"/>
    </row>
    <row r="1712" spans="1:12" s="685" customFormat="1">
      <c r="A1712" s="189">
        <v>1701</v>
      </c>
      <c r="B1712" s="688" t="s">
        <v>3897</v>
      </c>
      <c r="C1712" s="688" t="s">
        <v>686</v>
      </c>
      <c r="D1712" s="688">
        <v>2210302</v>
      </c>
      <c r="E1712" s="686"/>
      <c r="F1712" s="688" t="s">
        <v>686</v>
      </c>
      <c r="G1712" s="696" t="s">
        <v>3899</v>
      </c>
      <c r="H1712" s="687">
        <v>0</v>
      </c>
      <c r="I1712" s="687"/>
      <c r="J1712" s="687">
        <v>50400</v>
      </c>
      <c r="K1712" s="190">
        <v>50400</v>
      </c>
      <c r="L1712" s="684"/>
    </row>
    <row r="1713" spans="1:12" s="685" customFormat="1">
      <c r="A1713" s="189">
        <v>1702</v>
      </c>
      <c r="B1713" s="688" t="s">
        <v>3900</v>
      </c>
      <c r="C1713" s="688" t="s">
        <v>686</v>
      </c>
      <c r="D1713" s="688">
        <v>2210302</v>
      </c>
      <c r="E1713" s="686"/>
      <c r="F1713" s="688" t="s">
        <v>686</v>
      </c>
      <c r="G1713" s="688" t="s">
        <v>3901</v>
      </c>
      <c r="H1713" s="687">
        <v>0</v>
      </c>
      <c r="I1713" s="687"/>
      <c r="J1713" s="687">
        <v>33600</v>
      </c>
      <c r="K1713" s="190">
        <v>33600</v>
      </c>
      <c r="L1713" s="684"/>
    </row>
    <row r="1714" spans="1:12" s="685" customFormat="1">
      <c r="A1714" s="189">
        <v>1703</v>
      </c>
      <c r="B1714" s="688" t="s">
        <v>3881</v>
      </c>
      <c r="C1714" s="688" t="s">
        <v>686</v>
      </c>
      <c r="D1714" s="688">
        <v>2210302</v>
      </c>
      <c r="E1714" s="686"/>
      <c r="F1714" s="688" t="s">
        <v>686</v>
      </c>
      <c r="G1714" s="688" t="s">
        <v>3901</v>
      </c>
      <c r="H1714" s="687">
        <v>0</v>
      </c>
      <c r="I1714" s="687"/>
      <c r="J1714" s="687">
        <v>18900</v>
      </c>
      <c r="K1714" s="190">
        <v>18900</v>
      </c>
      <c r="L1714" s="684"/>
    </row>
    <row r="1715" spans="1:12" s="685" customFormat="1">
      <c r="A1715" s="189">
        <v>1704</v>
      </c>
      <c r="B1715" s="688" t="s">
        <v>3892</v>
      </c>
      <c r="C1715" s="688" t="s">
        <v>686</v>
      </c>
      <c r="D1715" s="688">
        <v>2210302</v>
      </c>
      <c r="E1715" s="686"/>
      <c r="F1715" s="688" t="s">
        <v>686</v>
      </c>
      <c r="G1715" s="688" t="s">
        <v>3901</v>
      </c>
      <c r="H1715" s="687">
        <v>0</v>
      </c>
      <c r="I1715" s="687"/>
      <c r="J1715" s="687">
        <v>46400</v>
      </c>
      <c r="K1715" s="190">
        <v>46400</v>
      </c>
      <c r="L1715" s="684"/>
    </row>
    <row r="1716" spans="1:12" s="685" customFormat="1">
      <c r="A1716" s="189">
        <v>1705</v>
      </c>
      <c r="B1716" s="688" t="s">
        <v>3888</v>
      </c>
      <c r="C1716" s="688" t="s">
        <v>686</v>
      </c>
      <c r="D1716" s="688">
        <v>2210302</v>
      </c>
      <c r="E1716" s="686"/>
      <c r="F1716" s="688" t="s">
        <v>686</v>
      </c>
      <c r="G1716" s="688" t="s">
        <v>3902</v>
      </c>
      <c r="H1716" s="687">
        <v>0</v>
      </c>
      <c r="I1716" s="687"/>
      <c r="J1716" s="687">
        <v>46400</v>
      </c>
      <c r="K1716" s="190">
        <v>46400</v>
      </c>
      <c r="L1716" s="684"/>
    </row>
    <row r="1717" spans="1:12" s="685" customFormat="1">
      <c r="A1717" s="189">
        <v>1706</v>
      </c>
      <c r="B1717" s="688" t="s">
        <v>3903</v>
      </c>
      <c r="C1717" s="688" t="s">
        <v>686</v>
      </c>
      <c r="D1717" s="688">
        <v>2210302</v>
      </c>
      <c r="E1717" s="686"/>
      <c r="F1717" s="688" t="s">
        <v>686</v>
      </c>
      <c r="G1717" s="688" t="s">
        <v>3902</v>
      </c>
      <c r="H1717" s="687">
        <v>0</v>
      </c>
      <c r="I1717" s="687"/>
      <c r="J1717" s="687">
        <v>46400</v>
      </c>
      <c r="K1717" s="190">
        <v>46400</v>
      </c>
      <c r="L1717" s="684"/>
    </row>
    <row r="1718" spans="1:12" s="685" customFormat="1">
      <c r="A1718" s="189">
        <v>1707</v>
      </c>
      <c r="B1718" s="688" t="s">
        <v>3904</v>
      </c>
      <c r="C1718" s="688" t="s">
        <v>686</v>
      </c>
      <c r="D1718" s="688">
        <v>2210302</v>
      </c>
      <c r="E1718" s="686"/>
      <c r="F1718" s="688" t="s">
        <v>686</v>
      </c>
      <c r="G1718" s="688" t="s">
        <v>3902</v>
      </c>
      <c r="H1718" s="687">
        <v>0</v>
      </c>
      <c r="I1718" s="687"/>
      <c r="J1718" s="687">
        <v>46400</v>
      </c>
      <c r="K1718" s="190">
        <v>46400</v>
      </c>
      <c r="L1718" s="684"/>
    </row>
    <row r="1719" spans="1:12" s="685" customFormat="1">
      <c r="A1719" s="189">
        <v>1708</v>
      </c>
      <c r="B1719" s="688" t="s">
        <v>3905</v>
      </c>
      <c r="C1719" s="688" t="s">
        <v>686</v>
      </c>
      <c r="D1719" s="688">
        <v>2210302</v>
      </c>
      <c r="E1719" s="686"/>
      <c r="F1719" s="688" t="s">
        <v>686</v>
      </c>
      <c r="G1719" s="688" t="s">
        <v>3902</v>
      </c>
      <c r="H1719" s="687">
        <v>0</v>
      </c>
      <c r="I1719" s="687"/>
      <c r="J1719" s="687">
        <v>46400</v>
      </c>
      <c r="K1719" s="190">
        <v>46400</v>
      </c>
      <c r="L1719" s="684"/>
    </row>
    <row r="1720" spans="1:12" s="685" customFormat="1">
      <c r="A1720" s="189">
        <v>1709</v>
      </c>
      <c r="B1720" s="688" t="s">
        <v>3906</v>
      </c>
      <c r="C1720" s="688" t="s">
        <v>686</v>
      </c>
      <c r="D1720" s="688">
        <v>2210302</v>
      </c>
      <c r="E1720" s="686"/>
      <c r="F1720" s="688" t="s">
        <v>686</v>
      </c>
      <c r="G1720" s="688" t="s">
        <v>3902</v>
      </c>
      <c r="H1720" s="687">
        <v>0</v>
      </c>
      <c r="I1720" s="687"/>
      <c r="J1720" s="687">
        <v>46400</v>
      </c>
      <c r="K1720" s="190">
        <v>46400</v>
      </c>
      <c r="L1720" s="684"/>
    </row>
    <row r="1721" spans="1:12" s="685" customFormat="1">
      <c r="A1721" s="189">
        <v>1710</v>
      </c>
      <c r="B1721" s="688" t="s">
        <v>3907</v>
      </c>
      <c r="C1721" s="688" t="s">
        <v>686</v>
      </c>
      <c r="D1721" s="688">
        <v>2210302</v>
      </c>
      <c r="E1721" s="686"/>
      <c r="F1721" s="688" t="s">
        <v>686</v>
      </c>
      <c r="G1721" s="688" t="s">
        <v>3902</v>
      </c>
      <c r="H1721" s="687">
        <v>0</v>
      </c>
      <c r="I1721" s="687"/>
      <c r="J1721" s="687">
        <v>46400</v>
      </c>
      <c r="K1721" s="190">
        <v>46400</v>
      </c>
      <c r="L1721" s="684"/>
    </row>
    <row r="1722" spans="1:12" s="685" customFormat="1">
      <c r="A1722" s="189">
        <v>1711</v>
      </c>
      <c r="B1722" s="688" t="s">
        <v>3908</v>
      </c>
      <c r="C1722" s="688" t="s">
        <v>686</v>
      </c>
      <c r="D1722" s="688">
        <v>2210302</v>
      </c>
      <c r="E1722" s="686"/>
      <c r="F1722" s="688" t="s">
        <v>686</v>
      </c>
      <c r="G1722" s="688" t="s">
        <v>3902</v>
      </c>
      <c r="H1722" s="687">
        <v>0</v>
      </c>
      <c r="I1722" s="687"/>
      <c r="J1722" s="687">
        <v>46400</v>
      </c>
      <c r="K1722" s="190">
        <v>46400</v>
      </c>
      <c r="L1722" s="684"/>
    </row>
    <row r="1723" spans="1:12" s="685" customFormat="1">
      <c r="A1723" s="189">
        <v>1712</v>
      </c>
      <c r="B1723" s="688" t="s">
        <v>3909</v>
      </c>
      <c r="C1723" s="688" t="s">
        <v>686</v>
      </c>
      <c r="D1723" s="688">
        <v>2210302</v>
      </c>
      <c r="E1723" s="686"/>
      <c r="F1723" s="688" t="s">
        <v>686</v>
      </c>
      <c r="G1723" s="688" t="s">
        <v>3902</v>
      </c>
      <c r="H1723" s="687">
        <v>0</v>
      </c>
      <c r="I1723" s="687"/>
      <c r="J1723" s="687">
        <v>46400</v>
      </c>
      <c r="K1723" s="190">
        <v>46400</v>
      </c>
      <c r="L1723" s="684"/>
    </row>
    <row r="1724" spans="1:12" s="685" customFormat="1">
      <c r="A1724" s="189">
        <v>1713</v>
      </c>
      <c r="B1724" s="688" t="s">
        <v>3910</v>
      </c>
      <c r="C1724" s="688" t="s">
        <v>686</v>
      </c>
      <c r="D1724" s="688">
        <v>2210302</v>
      </c>
      <c r="E1724" s="686"/>
      <c r="F1724" s="688" t="s">
        <v>686</v>
      </c>
      <c r="G1724" s="688" t="s">
        <v>3902</v>
      </c>
      <c r="H1724" s="687">
        <v>0</v>
      </c>
      <c r="I1724" s="687"/>
      <c r="J1724" s="687">
        <v>46400</v>
      </c>
      <c r="K1724" s="190">
        <v>46400</v>
      </c>
      <c r="L1724" s="684"/>
    </row>
    <row r="1725" spans="1:12" s="685" customFormat="1">
      <c r="A1725" s="189">
        <v>1714</v>
      </c>
      <c r="B1725" s="688" t="s">
        <v>3911</v>
      </c>
      <c r="C1725" s="688" t="s">
        <v>686</v>
      </c>
      <c r="D1725" s="688">
        <v>2210302</v>
      </c>
      <c r="E1725" s="686"/>
      <c r="F1725" s="688" t="s">
        <v>686</v>
      </c>
      <c r="G1725" s="688" t="s">
        <v>3902</v>
      </c>
      <c r="H1725" s="687">
        <v>0</v>
      </c>
      <c r="I1725" s="687"/>
      <c r="J1725" s="687">
        <v>81500</v>
      </c>
      <c r="K1725" s="190">
        <v>81500</v>
      </c>
      <c r="L1725" s="684"/>
    </row>
    <row r="1726" spans="1:12" s="685" customFormat="1">
      <c r="A1726" s="189">
        <v>1715</v>
      </c>
      <c r="B1726" s="688" t="s">
        <v>3912</v>
      </c>
      <c r="C1726" s="688" t="s">
        <v>686</v>
      </c>
      <c r="D1726" s="688">
        <v>2210302</v>
      </c>
      <c r="E1726" s="686"/>
      <c r="F1726" s="688" t="s">
        <v>686</v>
      </c>
      <c r="G1726" s="688" t="s">
        <v>3913</v>
      </c>
      <c r="H1726" s="687">
        <v>0</v>
      </c>
      <c r="I1726" s="687"/>
      <c r="J1726" s="687">
        <v>59400</v>
      </c>
      <c r="K1726" s="190">
        <v>59400</v>
      </c>
      <c r="L1726" s="684"/>
    </row>
    <row r="1727" spans="1:12" s="685" customFormat="1">
      <c r="A1727" s="189">
        <v>1716</v>
      </c>
      <c r="B1727" s="688" t="s">
        <v>3914</v>
      </c>
      <c r="C1727" s="688" t="s">
        <v>686</v>
      </c>
      <c r="D1727" s="688">
        <v>2210302</v>
      </c>
      <c r="E1727" s="686"/>
      <c r="F1727" s="688" t="s">
        <v>686</v>
      </c>
      <c r="G1727" s="688" t="s">
        <v>3913</v>
      </c>
      <c r="H1727" s="687">
        <v>0</v>
      </c>
      <c r="I1727" s="687"/>
      <c r="J1727" s="687">
        <v>72600</v>
      </c>
      <c r="K1727" s="190">
        <v>72600</v>
      </c>
      <c r="L1727" s="684"/>
    </row>
    <row r="1728" spans="1:12" s="685" customFormat="1">
      <c r="A1728" s="189">
        <v>1717</v>
      </c>
      <c r="B1728" s="688" t="s">
        <v>3915</v>
      </c>
      <c r="C1728" s="688" t="s">
        <v>686</v>
      </c>
      <c r="D1728" s="688">
        <v>2210302</v>
      </c>
      <c r="E1728" s="686"/>
      <c r="F1728" s="688" t="s">
        <v>686</v>
      </c>
      <c r="G1728" s="688" t="s">
        <v>3913</v>
      </c>
      <c r="H1728" s="687">
        <v>0</v>
      </c>
      <c r="I1728" s="687"/>
      <c r="J1728" s="687">
        <v>28800</v>
      </c>
      <c r="K1728" s="190">
        <v>28800</v>
      </c>
      <c r="L1728" s="684"/>
    </row>
    <row r="1729" spans="1:12" s="685" customFormat="1">
      <c r="A1729" s="189">
        <v>1718</v>
      </c>
      <c r="B1729" s="688" t="s">
        <v>3916</v>
      </c>
      <c r="C1729" s="688" t="s">
        <v>686</v>
      </c>
      <c r="D1729" s="688">
        <v>2210302</v>
      </c>
      <c r="E1729" s="686"/>
      <c r="F1729" s="688" t="s">
        <v>686</v>
      </c>
      <c r="G1729" s="688" t="s">
        <v>3913</v>
      </c>
      <c r="H1729" s="687">
        <v>0</v>
      </c>
      <c r="I1729" s="687"/>
      <c r="J1729" s="687">
        <v>14800</v>
      </c>
      <c r="K1729" s="190">
        <v>14800</v>
      </c>
      <c r="L1729" s="684"/>
    </row>
    <row r="1730" spans="1:12" s="685" customFormat="1">
      <c r="A1730" s="189">
        <v>1719</v>
      </c>
      <c r="B1730" s="688" t="s">
        <v>3917</v>
      </c>
      <c r="C1730" s="688" t="s">
        <v>686</v>
      </c>
      <c r="D1730" s="688">
        <v>2210302</v>
      </c>
      <c r="E1730" s="686"/>
      <c r="F1730" s="688" t="s">
        <v>686</v>
      </c>
      <c r="G1730" s="689" t="s">
        <v>3918</v>
      </c>
      <c r="H1730" s="687">
        <v>0</v>
      </c>
      <c r="I1730" s="687"/>
      <c r="J1730" s="687">
        <v>8400</v>
      </c>
      <c r="K1730" s="190">
        <v>8400</v>
      </c>
      <c r="L1730" s="684"/>
    </row>
    <row r="1731" spans="1:12" s="685" customFormat="1">
      <c r="A1731" s="189">
        <v>1720</v>
      </c>
      <c r="B1731" s="688" t="s">
        <v>3919</v>
      </c>
      <c r="C1731" s="688" t="s">
        <v>686</v>
      </c>
      <c r="D1731" s="688">
        <v>2210302</v>
      </c>
      <c r="E1731" s="686"/>
      <c r="F1731" s="688" t="s">
        <v>686</v>
      </c>
      <c r="G1731" s="689" t="s">
        <v>3920</v>
      </c>
      <c r="H1731" s="687">
        <v>0</v>
      </c>
      <c r="I1731" s="687"/>
      <c r="J1731" s="687">
        <v>31500</v>
      </c>
      <c r="K1731" s="190">
        <v>31500</v>
      </c>
      <c r="L1731" s="684"/>
    </row>
    <row r="1732" spans="1:12" s="685" customFormat="1">
      <c r="A1732" s="189">
        <v>1721</v>
      </c>
      <c r="B1732" s="688" t="s">
        <v>3538</v>
      </c>
      <c r="C1732" s="688" t="s">
        <v>686</v>
      </c>
      <c r="D1732" s="688">
        <v>2210302</v>
      </c>
      <c r="E1732" s="686"/>
      <c r="F1732" s="688" t="s">
        <v>686</v>
      </c>
      <c r="G1732" s="688" t="s">
        <v>3921</v>
      </c>
      <c r="H1732" s="687">
        <v>0</v>
      </c>
      <c r="I1732" s="687"/>
      <c r="J1732" s="687">
        <v>21000</v>
      </c>
      <c r="K1732" s="190">
        <v>21000</v>
      </c>
      <c r="L1732" s="684"/>
    </row>
    <row r="1733" spans="1:12" s="685" customFormat="1">
      <c r="A1733" s="189">
        <v>1722</v>
      </c>
      <c r="B1733" s="688" t="s">
        <v>3892</v>
      </c>
      <c r="C1733" s="688" t="s">
        <v>686</v>
      </c>
      <c r="D1733" s="688">
        <v>2210302</v>
      </c>
      <c r="E1733" s="686"/>
      <c r="F1733" s="688" t="s">
        <v>686</v>
      </c>
      <c r="G1733" s="688" t="s">
        <v>3921</v>
      </c>
      <c r="H1733" s="687">
        <v>0</v>
      </c>
      <c r="I1733" s="687"/>
      <c r="J1733" s="687">
        <v>44800</v>
      </c>
      <c r="K1733" s="190">
        <v>44800</v>
      </c>
      <c r="L1733" s="684"/>
    </row>
    <row r="1734" spans="1:12" s="685" customFormat="1">
      <c r="A1734" s="189">
        <v>1723</v>
      </c>
      <c r="B1734" s="688" t="s">
        <v>3922</v>
      </c>
      <c r="C1734" s="688" t="s">
        <v>686</v>
      </c>
      <c r="D1734" s="688">
        <v>2210302</v>
      </c>
      <c r="E1734" s="686"/>
      <c r="F1734" s="688" t="s">
        <v>686</v>
      </c>
      <c r="G1734" s="688" t="s">
        <v>3923</v>
      </c>
      <c r="H1734" s="687">
        <v>0</v>
      </c>
      <c r="I1734" s="687"/>
      <c r="J1734" s="687">
        <v>44800</v>
      </c>
      <c r="K1734" s="190">
        <v>44800</v>
      </c>
      <c r="L1734" s="684"/>
    </row>
    <row r="1735" spans="1:12" s="685" customFormat="1">
      <c r="A1735" s="189">
        <v>1724</v>
      </c>
      <c r="B1735" s="688" t="s">
        <v>3924</v>
      </c>
      <c r="C1735" s="688" t="s">
        <v>686</v>
      </c>
      <c r="D1735" s="688">
        <v>2210302</v>
      </c>
      <c r="E1735" s="686"/>
      <c r="F1735" s="688" t="s">
        <v>686</v>
      </c>
      <c r="G1735" s="688" t="s">
        <v>3923</v>
      </c>
      <c r="H1735" s="687">
        <v>0</v>
      </c>
      <c r="I1735" s="687"/>
      <c r="J1735" s="687">
        <v>33600</v>
      </c>
      <c r="K1735" s="190">
        <v>33600</v>
      </c>
      <c r="L1735" s="684"/>
    </row>
    <row r="1736" spans="1:12" s="685" customFormat="1">
      <c r="A1736" s="189">
        <v>1725</v>
      </c>
      <c r="B1736" s="688" t="s">
        <v>3885</v>
      </c>
      <c r="C1736" s="688" t="s">
        <v>686</v>
      </c>
      <c r="D1736" s="688">
        <v>2210302</v>
      </c>
      <c r="E1736" s="686"/>
      <c r="F1736" s="688" t="s">
        <v>686</v>
      </c>
      <c r="G1736" s="689" t="s">
        <v>3920</v>
      </c>
      <c r="H1736" s="687">
        <v>0</v>
      </c>
      <c r="I1736" s="687"/>
      <c r="J1736" s="687">
        <v>8400</v>
      </c>
      <c r="K1736" s="190">
        <v>8400</v>
      </c>
      <c r="L1736" s="684"/>
    </row>
    <row r="1737" spans="1:12" s="685" customFormat="1">
      <c r="A1737" s="189">
        <v>1726</v>
      </c>
      <c r="B1737" s="688" t="s">
        <v>3892</v>
      </c>
      <c r="C1737" s="688" t="s">
        <v>686</v>
      </c>
      <c r="D1737" s="688">
        <v>2210302</v>
      </c>
      <c r="E1737" s="686"/>
      <c r="F1737" s="688" t="s">
        <v>686</v>
      </c>
      <c r="G1737" s="689" t="s">
        <v>3920</v>
      </c>
      <c r="H1737" s="687">
        <v>0</v>
      </c>
      <c r="I1737" s="687"/>
      <c r="J1737" s="687">
        <v>50400</v>
      </c>
      <c r="K1737" s="190">
        <v>50400</v>
      </c>
      <c r="L1737" s="684"/>
    </row>
    <row r="1738" spans="1:12" s="685" customFormat="1">
      <c r="A1738" s="189">
        <v>1727</v>
      </c>
      <c r="B1738" s="688" t="s">
        <v>3925</v>
      </c>
      <c r="C1738" s="688" t="s">
        <v>686</v>
      </c>
      <c r="D1738" s="688">
        <v>2210302</v>
      </c>
      <c r="E1738" s="686"/>
      <c r="F1738" s="688" t="s">
        <v>686</v>
      </c>
      <c r="G1738" s="689" t="s">
        <v>3920</v>
      </c>
      <c r="H1738" s="687">
        <v>0</v>
      </c>
      <c r="I1738" s="687"/>
      <c r="J1738" s="687">
        <v>51200</v>
      </c>
      <c r="K1738" s="190">
        <v>51200</v>
      </c>
      <c r="L1738" s="684"/>
    </row>
    <row r="1739" spans="1:12" s="685" customFormat="1">
      <c r="A1739" s="189">
        <v>1728</v>
      </c>
      <c r="B1739" s="688" t="s">
        <v>3926</v>
      </c>
      <c r="C1739" s="688" t="s">
        <v>686</v>
      </c>
      <c r="D1739" s="688">
        <v>2210302</v>
      </c>
      <c r="E1739" s="686"/>
      <c r="F1739" s="688" t="s">
        <v>686</v>
      </c>
      <c r="G1739" s="688" t="s">
        <v>3927</v>
      </c>
      <c r="H1739" s="687">
        <v>0</v>
      </c>
      <c r="I1739" s="687"/>
      <c r="J1739" s="687">
        <v>46800</v>
      </c>
      <c r="K1739" s="190">
        <v>46800</v>
      </c>
      <c r="L1739" s="684"/>
    </row>
    <row r="1740" spans="1:12" s="685" customFormat="1">
      <c r="A1740" s="189">
        <v>1729</v>
      </c>
      <c r="B1740" s="688" t="s">
        <v>3928</v>
      </c>
      <c r="C1740" s="688" t="s">
        <v>686</v>
      </c>
      <c r="D1740" s="688">
        <v>2210303</v>
      </c>
      <c r="E1740" s="686"/>
      <c r="F1740" s="688" t="s">
        <v>686</v>
      </c>
      <c r="G1740" s="689" t="s">
        <v>3929</v>
      </c>
      <c r="H1740" s="687">
        <v>0</v>
      </c>
      <c r="I1740" s="687"/>
      <c r="J1740" s="687">
        <v>33600</v>
      </c>
      <c r="K1740" s="190">
        <v>33600</v>
      </c>
      <c r="L1740" s="684"/>
    </row>
    <row r="1741" spans="1:12" s="685" customFormat="1">
      <c r="A1741" s="189">
        <v>1730</v>
      </c>
      <c r="B1741" s="688" t="s">
        <v>1252</v>
      </c>
      <c r="C1741" s="688" t="s">
        <v>686</v>
      </c>
      <c r="D1741" s="688">
        <v>2210303</v>
      </c>
      <c r="E1741" s="686"/>
      <c r="F1741" s="688" t="s">
        <v>686</v>
      </c>
      <c r="G1741" s="689" t="s">
        <v>3920</v>
      </c>
      <c r="H1741" s="687">
        <v>0</v>
      </c>
      <c r="I1741" s="687"/>
      <c r="J1741" s="687">
        <v>33600</v>
      </c>
      <c r="K1741" s="190">
        <v>33600</v>
      </c>
      <c r="L1741" s="684"/>
    </row>
    <row r="1742" spans="1:12" s="685" customFormat="1">
      <c r="A1742" s="189">
        <v>1731</v>
      </c>
      <c r="B1742" s="688" t="s">
        <v>3922</v>
      </c>
      <c r="C1742" s="688" t="s">
        <v>686</v>
      </c>
      <c r="D1742" s="688">
        <v>2210303</v>
      </c>
      <c r="E1742" s="686"/>
      <c r="F1742" s="688" t="s">
        <v>686</v>
      </c>
      <c r="G1742" s="689" t="s">
        <v>3920</v>
      </c>
      <c r="H1742" s="687">
        <v>0</v>
      </c>
      <c r="I1742" s="687"/>
      <c r="J1742" s="687">
        <v>12600</v>
      </c>
      <c r="K1742" s="190">
        <v>12600</v>
      </c>
      <c r="L1742" s="684"/>
    </row>
    <row r="1743" spans="1:12" s="685" customFormat="1">
      <c r="A1743" s="189">
        <v>1732</v>
      </c>
      <c r="B1743" s="688" t="s">
        <v>3930</v>
      </c>
      <c r="C1743" s="688" t="s">
        <v>686</v>
      </c>
      <c r="D1743" s="688">
        <v>2210303</v>
      </c>
      <c r="E1743" s="686"/>
      <c r="F1743" s="688" t="s">
        <v>686</v>
      </c>
      <c r="G1743" s="689" t="s">
        <v>3920</v>
      </c>
      <c r="H1743" s="687">
        <v>0</v>
      </c>
      <c r="I1743" s="687"/>
      <c r="J1743" s="687">
        <v>33600</v>
      </c>
      <c r="K1743" s="190">
        <v>33600</v>
      </c>
      <c r="L1743" s="684"/>
    </row>
    <row r="1744" spans="1:12" s="685" customFormat="1">
      <c r="A1744" s="189">
        <v>1733</v>
      </c>
      <c r="B1744" s="688" t="s">
        <v>3931</v>
      </c>
      <c r="C1744" s="688" t="s">
        <v>686</v>
      </c>
      <c r="D1744" s="688">
        <v>2210303</v>
      </c>
      <c r="E1744" s="686"/>
      <c r="F1744" s="688" t="s">
        <v>686</v>
      </c>
      <c r="G1744" s="689" t="s">
        <v>3920</v>
      </c>
      <c r="H1744" s="687">
        <v>0</v>
      </c>
      <c r="I1744" s="687"/>
      <c r="J1744" s="687">
        <v>84000</v>
      </c>
      <c r="K1744" s="190">
        <v>84000</v>
      </c>
      <c r="L1744" s="684"/>
    </row>
    <row r="1745" spans="1:12" s="685" customFormat="1">
      <c r="A1745" s="189">
        <v>1734</v>
      </c>
      <c r="B1745" s="688" t="s">
        <v>3925</v>
      </c>
      <c r="C1745" s="688" t="s">
        <v>686</v>
      </c>
      <c r="D1745" s="688">
        <v>2210303</v>
      </c>
      <c r="E1745" s="686"/>
      <c r="F1745" s="688" t="s">
        <v>686</v>
      </c>
      <c r="G1745" s="689" t="s">
        <v>3932</v>
      </c>
      <c r="H1745" s="687">
        <v>0</v>
      </c>
      <c r="I1745" s="687"/>
      <c r="J1745" s="687">
        <v>21000</v>
      </c>
      <c r="K1745" s="190">
        <v>21000</v>
      </c>
      <c r="L1745" s="684"/>
    </row>
    <row r="1746" spans="1:12" s="685" customFormat="1">
      <c r="A1746" s="189">
        <v>1735</v>
      </c>
      <c r="B1746" s="688" t="s">
        <v>3930</v>
      </c>
      <c r="C1746" s="688" t="s">
        <v>686</v>
      </c>
      <c r="D1746" s="688">
        <v>2210303</v>
      </c>
      <c r="E1746" s="686"/>
      <c r="F1746" s="688" t="s">
        <v>686</v>
      </c>
      <c r="G1746" s="689" t="s">
        <v>3932</v>
      </c>
      <c r="H1746" s="687">
        <v>0</v>
      </c>
      <c r="I1746" s="687"/>
      <c r="J1746" s="687">
        <v>56000</v>
      </c>
      <c r="K1746" s="190">
        <v>56000</v>
      </c>
      <c r="L1746" s="684"/>
    </row>
    <row r="1747" spans="1:12" s="685" customFormat="1">
      <c r="A1747" s="189">
        <v>1736</v>
      </c>
      <c r="B1747" s="688" t="s">
        <v>3922</v>
      </c>
      <c r="C1747" s="688" t="s">
        <v>686</v>
      </c>
      <c r="D1747" s="688">
        <v>2210303</v>
      </c>
      <c r="E1747" s="686"/>
      <c r="F1747" s="688" t="s">
        <v>686</v>
      </c>
      <c r="G1747" s="689" t="s">
        <v>3932</v>
      </c>
      <c r="H1747" s="687">
        <v>0</v>
      </c>
      <c r="I1747" s="687"/>
      <c r="J1747" s="687">
        <v>77200</v>
      </c>
      <c r="K1747" s="190">
        <v>77200</v>
      </c>
      <c r="L1747" s="684"/>
    </row>
    <row r="1748" spans="1:12" s="685" customFormat="1">
      <c r="A1748" s="189">
        <v>1737</v>
      </c>
      <c r="B1748" s="688" t="s">
        <v>3867</v>
      </c>
      <c r="C1748" s="688" t="s">
        <v>686</v>
      </c>
      <c r="D1748" s="688">
        <v>2210329</v>
      </c>
      <c r="E1748" s="686"/>
      <c r="F1748" s="688" t="s">
        <v>686</v>
      </c>
      <c r="G1748" s="688" t="s">
        <v>3933</v>
      </c>
      <c r="H1748" s="687">
        <v>0</v>
      </c>
      <c r="I1748" s="687"/>
      <c r="J1748" s="687">
        <v>81400</v>
      </c>
      <c r="K1748" s="190">
        <v>81400</v>
      </c>
      <c r="L1748" s="684"/>
    </row>
    <row r="1749" spans="1:12" s="685" customFormat="1">
      <c r="A1749" s="189">
        <v>1738</v>
      </c>
      <c r="B1749" s="688" t="s">
        <v>3934</v>
      </c>
      <c r="C1749" s="688" t="s">
        <v>686</v>
      </c>
      <c r="D1749" s="688">
        <v>2210399</v>
      </c>
      <c r="E1749" s="686"/>
      <c r="F1749" s="688" t="s">
        <v>686</v>
      </c>
      <c r="G1749" s="689" t="s">
        <v>3935</v>
      </c>
      <c r="H1749" s="687">
        <v>0</v>
      </c>
      <c r="I1749" s="687"/>
      <c r="J1749" s="687">
        <v>62000</v>
      </c>
      <c r="K1749" s="190">
        <v>62000</v>
      </c>
      <c r="L1749" s="684"/>
    </row>
    <row r="1750" spans="1:12" s="685" customFormat="1">
      <c r="A1750" s="189">
        <v>1739</v>
      </c>
      <c r="B1750" s="688" t="s">
        <v>3936</v>
      </c>
      <c r="C1750" s="688" t="s">
        <v>686</v>
      </c>
      <c r="D1750" s="688">
        <v>2210399</v>
      </c>
      <c r="E1750" s="686"/>
      <c r="F1750" s="688" t="s">
        <v>686</v>
      </c>
      <c r="G1750" s="688" t="s">
        <v>3937</v>
      </c>
      <c r="H1750" s="687">
        <v>0</v>
      </c>
      <c r="I1750" s="687"/>
      <c r="J1750" s="687">
        <v>52800</v>
      </c>
      <c r="K1750" s="190">
        <v>52800</v>
      </c>
      <c r="L1750" s="684"/>
    </row>
    <row r="1751" spans="1:12" s="685" customFormat="1">
      <c r="A1751" s="189">
        <v>1740</v>
      </c>
      <c r="B1751" s="688" t="s">
        <v>3938</v>
      </c>
      <c r="C1751" s="688" t="s">
        <v>686</v>
      </c>
      <c r="D1751" s="688">
        <v>2210399</v>
      </c>
      <c r="E1751" s="686"/>
      <c r="F1751" s="688" t="s">
        <v>686</v>
      </c>
      <c r="G1751" s="688" t="s">
        <v>3939</v>
      </c>
      <c r="H1751" s="687">
        <v>0</v>
      </c>
      <c r="I1751" s="687"/>
      <c r="J1751" s="687">
        <v>31500</v>
      </c>
      <c r="K1751" s="190">
        <v>31500</v>
      </c>
      <c r="L1751" s="684"/>
    </row>
    <row r="1752" spans="1:12" s="685" customFormat="1">
      <c r="A1752" s="189">
        <v>1741</v>
      </c>
      <c r="B1752" s="688" t="s">
        <v>3940</v>
      </c>
      <c r="C1752" s="688" t="s">
        <v>686</v>
      </c>
      <c r="D1752" s="688">
        <v>2210399</v>
      </c>
      <c r="E1752" s="686"/>
      <c r="F1752" s="688" t="s">
        <v>686</v>
      </c>
      <c r="G1752" s="689" t="s">
        <v>3941</v>
      </c>
      <c r="H1752" s="687">
        <v>0</v>
      </c>
      <c r="I1752" s="687"/>
      <c r="J1752" s="687">
        <v>21000</v>
      </c>
      <c r="K1752" s="190">
        <v>21000</v>
      </c>
      <c r="L1752" s="684"/>
    </row>
    <row r="1753" spans="1:12" s="685" customFormat="1">
      <c r="A1753" s="189">
        <v>1742</v>
      </c>
      <c r="B1753" s="688" t="s">
        <v>2654</v>
      </c>
      <c r="C1753" s="688" t="s">
        <v>686</v>
      </c>
      <c r="D1753" s="688">
        <v>2210399</v>
      </c>
      <c r="E1753" s="686"/>
      <c r="F1753" s="688" t="s">
        <v>686</v>
      </c>
      <c r="G1753" s="688" t="s">
        <v>3941</v>
      </c>
      <c r="H1753" s="687">
        <v>0</v>
      </c>
      <c r="I1753" s="687"/>
      <c r="J1753" s="687">
        <v>21000</v>
      </c>
      <c r="K1753" s="190">
        <v>21000</v>
      </c>
      <c r="L1753" s="684"/>
    </row>
    <row r="1754" spans="1:12" s="685" customFormat="1">
      <c r="A1754" s="189">
        <v>1743</v>
      </c>
      <c r="B1754" s="688" t="s">
        <v>3872</v>
      </c>
      <c r="C1754" s="688" t="s">
        <v>686</v>
      </c>
      <c r="D1754" s="688">
        <v>2210399</v>
      </c>
      <c r="E1754" s="686"/>
      <c r="F1754" s="688" t="s">
        <v>686</v>
      </c>
      <c r="G1754" s="688" t="s">
        <v>3941</v>
      </c>
      <c r="H1754" s="687">
        <v>0</v>
      </c>
      <c r="I1754" s="687"/>
      <c r="J1754" s="687">
        <v>33600</v>
      </c>
      <c r="K1754" s="190">
        <v>33600</v>
      </c>
      <c r="L1754" s="684"/>
    </row>
    <row r="1755" spans="1:12" s="685" customFormat="1">
      <c r="A1755" s="189">
        <v>1744</v>
      </c>
      <c r="B1755" s="688" t="s">
        <v>3900</v>
      </c>
      <c r="C1755" s="688" t="s">
        <v>686</v>
      </c>
      <c r="D1755" s="688">
        <v>2210399</v>
      </c>
      <c r="E1755" s="686"/>
      <c r="F1755" s="688" t="s">
        <v>686</v>
      </c>
      <c r="G1755" s="689" t="s">
        <v>3942</v>
      </c>
      <c r="H1755" s="687">
        <v>0</v>
      </c>
      <c r="I1755" s="687"/>
      <c r="J1755" s="687">
        <v>22400</v>
      </c>
      <c r="K1755" s="190">
        <v>22400</v>
      </c>
      <c r="L1755" s="684"/>
    </row>
    <row r="1756" spans="1:12" s="685" customFormat="1">
      <c r="A1756" s="189">
        <v>1745</v>
      </c>
      <c r="B1756" s="688" t="s">
        <v>3889</v>
      </c>
      <c r="C1756" s="688" t="s">
        <v>686</v>
      </c>
      <c r="D1756" s="688">
        <v>2210399</v>
      </c>
      <c r="E1756" s="686"/>
      <c r="F1756" s="688" t="s">
        <v>686</v>
      </c>
      <c r="G1756" s="689" t="s">
        <v>3942</v>
      </c>
      <c r="H1756" s="687">
        <v>0</v>
      </c>
      <c r="I1756" s="687"/>
      <c r="J1756" s="687">
        <v>12600</v>
      </c>
      <c r="K1756" s="190">
        <v>12600</v>
      </c>
      <c r="L1756" s="684"/>
    </row>
    <row r="1757" spans="1:12" s="685" customFormat="1">
      <c r="A1757" s="189">
        <v>1746</v>
      </c>
      <c r="B1757" s="688" t="s">
        <v>3892</v>
      </c>
      <c r="C1757" s="688" t="s">
        <v>686</v>
      </c>
      <c r="D1757" s="688">
        <v>2210399</v>
      </c>
      <c r="E1757" s="686"/>
      <c r="F1757" s="688" t="s">
        <v>686</v>
      </c>
      <c r="G1757" s="689" t="s">
        <v>3942</v>
      </c>
      <c r="H1757" s="687">
        <v>0</v>
      </c>
      <c r="I1757" s="687"/>
      <c r="J1757" s="687">
        <v>84000</v>
      </c>
      <c r="K1757" s="190">
        <v>84000</v>
      </c>
      <c r="L1757" s="684"/>
    </row>
    <row r="1758" spans="1:12" s="685" customFormat="1">
      <c r="A1758" s="189">
        <v>1747</v>
      </c>
      <c r="B1758" s="688" t="s">
        <v>3862</v>
      </c>
      <c r="C1758" s="688" t="s">
        <v>686</v>
      </c>
      <c r="D1758" s="688">
        <v>2210399</v>
      </c>
      <c r="E1758" s="686"/>
      <c r="F1758" s="688" t="s">
        <v>686</v>
      </c>
      <c r="G1758" s="688" t="s">
        <v>3943</v>
      </c>
      <c r="H1758" s="687">
        <v>0</v>
      </c>
      <c r="I1758" s="687"/>
      <c r="J1758" s="687">
        <v>70000</v>
      </c>
      <c r="K1758" s="190">
        <v>70000</v>
      </c>
      <c r="L1758" s="684"/>
    </row>
    <row r="1759" spans="1:12" s="685" customFormat="1">
      <c r="A1759" s="189">
        <v>1748</v>
      </c>
      <c r="B1759" s="688" t="s">
        <v>3893</v>
      </c>
      <c r="C1759" s="688" t="s">
        <v>686</v>
      </c>
      <c r="D1759" s="688">
        <v>2210399</v>
      </c>
      <c r="E1759" s="686"/>
      <c r="F1759" s="688" t="s">
        <v>686</v>
      </c>
      <c r="G1759" s="688" t="s">
        <v>3943</v>
      </c>
      <c r="H1759" s="687">
        <v>0</v>
      </c>
      <c r="I1759" s="687"/>
      <c r="J1759" s="687">
        <v>56000</v>
      </c>
      <c r="K1759" s="190">
        <v>56000</v>
      </c>
      <c r="L1759" s="684"/>
    </row>
    <row r="1760" spans="1:12" s="685" customFormat="1">
      <c r="A1760" s="189">
        <v>1749</v>
      </c>
      <c r="B1760" s="688" t="s">
        <v>1252</v>
      </c>
      <c r="C1760" s="688" t="s">
        <v>686</v>
      </c>
      <c r="D1760" s="688">
        <v>2210399</v>
      </c>
      <c r="E1760" s="686"/>
      <c r="F1760" s="688" t="s">
        <v>686</v>
      </c>
      <c r="G1760" s="688" t="s">
        <v>3943</v>
      </c>
      <c r="H1760" s="687">
        <v>0</v>
      </c>
      <c r="I1760" s="687"/>
      <c r="J1760" s="687">
        <v>56000</v>
      </c>
      <c r="K1760" s="190">
        <v>56000</v>
      </c>
      <c r="L1760" s="684"/>
    </row>
    <row r="1761" spans="1:12" s="685" customFormat="1">
      <c r="A1761" s="189">
        <v>1750</v>
      </c>
      <c r="B1761" s="688" t="s">
        <v>3922</v>
      </c>
      <c r="C1761" s="688" t="s">
        <v>686</v>
      </c>
      <c r="D1761" s="688">
        <v>2210399</v>
      </c>
      <c r="E1761" s="686"/>
      <c r="F1761" s="688" t="s">
        <v>686</v>
      </c>
      <c r="G1761" s="688" t="s">
        <v>3943</v>
      </c>
      <c r="H1761" s="687">
        <v>0</v>
      </c>
      <c r="I1761" s="687"/>
      <c r="J1761" s="687">
        <v>56000</v>
      </c>
      <c r="K1761" s="190">
        <v>56000</v>
      </c>
      <c r="L1761" s="684"/>
    </row>
    <row r="1762" spans="1:12" s="685" customFormat="1">
      <c r="A1762" s="189">
        <v>1751</v>
      </c>
      <c r="B1762" s="688" t="s">
        <v>3944</v>
      </c>
      <c r="C1762" s="688" t="s">
        <v>686</v>
      </c>
      <c r="D1762" s="688">
        <v>2210399</v>
      </c>
      <c r="E1762" s="686"/>
      <c r="F1762" s="688" t="s">
        <v>686</v>
      </c>
      <c r="G1762" s="688" t="s">
        <v>3943</v>
      </c>
      <c r="H1762" s="687">
        <v>0</v>
      </c>
      <c r="I1762" s="687"/>
      <c r="J1762" s="687">
        <v>56000</v>
      </c>
      <c r="K1762" s="190">
        <v>56000</v>
      </c>
      <c r="L1762" s="684"/>
    </row>
    <row r="1763" spans="1:12" s="685" customFormat="1">
      <c r="A1763" s="189">
        <v>1752</v>
      </c>
      <c r="B1763" s="688" t="s">
        <v>3931</v>
      </c>
      <c r="C1763" s="688" t="s">
        <v>686</v>
      </c>
      <c r="D1763" s="688">
        <v>2210399</v>
      </c>
      <c r="E1763" s="686"/>
      <c r="F1763" s="688" t="s">
        <v>686</v>
      </c>
      <c r="G1763" s="688" t="s">
        <v>3943</v>
      </c>
      <c r="H1763" s="687">
        <v>0</v>
      </c>
      <c r="I1763" s="687"/>
      <c r="J1763" s="687">
        <v>31500</v>
      </c>
      <c r="K1763" s="190">
        <v>31500</v>
      </c>
      <c r="L1763" s="684"/>
    </row>
    <row r="1764" spans="1:12" s="685" customFormat="1">
      <c r="A1764" s="189">
        <v>1753</v>
      </c>
      <c r="B1764" s="688" t="s">
        <v>3945</v>
      </c>
      <c r="C1764" s="688" t="s">
        <v>686</v>
      </c>
      <c r="D1764" s="688">
        <v>2210399</v>
      </c>
      <c r="E1764" s="686"/>
      <c r="F1764" s="688" t="s">
        <v>686</v>
      </c>
      <c r="G1764" s="688" t="s">
        <v>3943</v>
      </c>
      <c r="H1764" s="687">
        <v>0</v>
      </c>
      <c r="I1764" s="687"/>
      <c r="J1764" s="687">
        <v>13600</v>
      </c>
      <c r="K1764" s="190">
        <v>13600</v>
      </c>
      <c r="L1764" s="684"/>
    </row>
    <row r="1765" spans="1:12" s="685" customFormat="1">
      <c r="A1765" s="189">
        <v>1754</v>
      </c>
      <c r="B1765" s="688" t="s">
        <v>3946</v>
      </c>
      <c r="C1765" s="688" t="s">
        <v>686</v>
      </c>
      <c r="D1765" s="688">
        <v>2210399</v>
      </c>
      <c r="E1765" s="686"/>
      <c r="F1765" s="688" t="s">
        <v>686</v>
      </c>
      <c r="G1765" s="688" t="s">
        <v>3947</v>
      </c>
      <c r="H1765" s="687">
        <v>0</v>
      </c>
      <c r="I1765" s="687"/>
      <c r="J1765" s="687">
        <v>8700</v>
      </c>
      <c r="K1765" s="190">
        <v>8700</v>
      </c>
      <c r="L1765" s="684"/>
    </row>
    <row r="1766" spans="1:12" s="685" customFormat="1">
      <c r="A1766" s="189">
        <v>1755</v>
      </c>
      <c r="B1766" s="688" t="s">
        <v>3948</v>
      </c>
      <c r="C1766" s="688" t="s">
        <v>686</v>
      </c>
      <c r="D1766" s="688">
        <v>2210399</v>
      </c>
      <c r="E1766" s="686"/>
      <c r="F1766" s="688" t="s">
        <v>686</v>
      </c>
      <c r="G1766" s="688" t="s">
        <v>3947</v>
      </c>
      <c r="H1766" s="687">
        <v>0</v>
      </c>
      <c r="I1766" s="687"/>
      <c r="J1766" s="687">
        <v>13600</v>
      </c>
      <c r="K1766" s="190">
        <v>13600</v>
      </c>
      <c r="L1766" s="684"/>
    </row>
    <row r="1767" spans="1:12" s="685" customFormat="1">
      <c r="A1767" s="189">
        <v>1756</v>
      </c>
      <c r="B1767" s="688" t="s">
        <v>3903</v>
      </c>
      <c r="C1767" s="688" t="s">
        <v>686</v>
      </c>
      <c r="D1767" s="688">
        <v>2210399</v>
      </c>
      <c r="E1767" s="686"/>
      <c r="F1767" s="688" t="s">
        <v>686</v>
      </c>
      <c r="G1767" s="688" t="s">
        <v>3947</v>
      </c>
      <c r="H1767" s="687">
        <v>0</v>
      </c>
      <c r="I1767" s="687"/>
      <c r="J1767" s="687">
        <v>8700</v>
      </c>
      <c r="K1767" s="190">
        <v>8700</v>
      </c>
      <c r="L1767" s="684"/>
    </row>
    <row r="1768" spans="1:12" s="685" customFormat="1">
      <c r="A1768" s="189">
        <v>1757</v>
      </c>
      <c r="B1768" s="688" t="s">
        <v>3949</v>
      </c>
      <c r="C1768" s="688" t="s">
        <v>686</v>
      </c>
      <c r="D1768" s="688">
        <v>2210399</v>
      </c>
      <c r="E1768" s="686"/>
      <c r="F1768" s="688" t="s">
        <v>686</v>
      </c>
      <c r="G1768" s="688" t="s">
        <v>3947</v>
      </c>
      <c r="H1768" s="687">
        <v>0</v>
      </c>
      <c r="I1768" s="687"/>
      <c r="J1768" s="687">
        <v>8700</v>
      </c>
      <c r="K1768" s="190">
        <v>8700</v>
      </c>
      <c r="L1768" s="684"/>
    </row>
    <row r="1769" spans="1:12" s="685" customFormat="1">
      <c r="A1769" s="189">
        <v>1758</v>
      </c>
      <c r="B1769" s="688" t="s">
        <v>3950</v>
      </c>
      <c r="C1769" s="688" t="s">
        <v>686</v>
      </c>
      <c r="D1769" s="688">
        <v>2210399</v>
      </c>
      <c r="E1769" s="686"/>
      <c r="F1769" s="688" t="s">
        <v>686</v>
      </c>
      <c r="G1769" s="688" t="s">
        <v>3947</v>
      </c>
      <c r="H1769" s="687">
        <v>0</v>
      </c>
      <c r="I1769" s="687"/>
      <c r="J1769" s="687">
        <v>8700</v>
      </c>
      <c r="K1769" s="190">
        <v>8700</v>
      </c>
      <c r="L1769" s="684"/>
    </row>
    <row r="1770" spans="1:12" s="685" customFormat="1">
      <c r="A1770" s="189">
        <v>1759</v>
      </c>
      <c r="B1770" s="688" t="s">
        <v>3951</v>
      </c>
      <c r="C1770" s="688" t="s">
        <v>686</v>
      </c>
      <c r="D1770" s="688">
        <v>2210399</v>
      </c>
      <c r="E1770" s="686"/>
      <c r="F1770" s="688" t="s">
        <v>686</v>
      </c>
      <c r="G1770" s="688" t="s">
        <v>3947</v>
      </c>
      <c r="H1770" s="687">
        <v>0</v>
      </c>
      <c r="I1770" s="687"/>
      <c r="J1770" s="687">
        <v>8700</v>
      </c>
      <c r="K1770" s="190">
        <v>8700</v>
      </c>
      <c r="L1770" s="684"/>
    </row>
    <row r="1771" spans="1:12" s="685" customFormat="1">
      <c r="A1771" s="189">
        <v>1760</v>
      </c>
      <c r="B1771" s="688" t="s">
        <v>3952</v>
      </c>
      <c r="C1771" s="688" t="s">
        <v>686</v>
      </c>
      <c r="D1771" s="688">
        <v>2210399</v>
      </c>
      <c r="E1771" s="686"/>
      <c r="F1771" s="688" t="s">
        <v>686</v>
      </c>
      <c r="G1771" s="189" t="s">
        <v>3947</v>
      </c>
      <c r="H1771" s="687">
        <v>0</v>
      </c>
      <c r="I1771" s="687"/>
      <c r="J1771" s="687">
        <v>8700</v>
      </c>
      <c r="K1771" s="190">
        <v>8700</v>
      </c>
      <c r="L1771" s="684"/>
    </row>
    <row r="1772" spans="1:12" s="685" customFormat="1">
      <c r="A1772" s="189">
        <v>1761</v>
      </c>
      <c r="B1772" s="688" t="s">
        <v>3953</v>
      </c>
      <c r="C1772" s="688" t="s">
        <v>686</v>
      </c>
      <c r="D1772" s="688">
        <v>2210399</v>
      </c>
      <c r="E1772" s="686"/>
      <c r="F1772" s="688" t="s">
        <v>686</v>
      </c>
      <c r="G1772" s="189" t="s">
        <v>3947</v>
      </c>
      <c r="H1772" s="687">
        <v>0</v>
      </c>
      <c r="I1772" s="687"/>
      <c r="J1772" s="687">
        <v>8700</v>
      </c>
      <c r="K1772" s="190">
        <v>8700</v>
      </c>
      <c r="L1772" s="684"/>
    </row>
    <row r="1773" spans="1:12" s="685" customFormat="1">
      <c r="A1773" s="189">
        <v>1762</v>
      </c>
      <c r="B1773" s="688" t="s">
        <v>3954</v>
      </c>
      <c r="C1773" s="688" t="s">
        <v>686</v>
      </c>
      <c r="D1773" s="688">
        <v>2210399</v>
      </c>
      <c r="E1773" s="686"/>
      <c r="F1773" s="688" t="s">
        <v>686</v>
      </c>
      <c r="G1773" s="189" t="s">
        <v>3947</v>
      </c>
      <c r="H1773" s="687">
        <v>0</v>
      </c>
      <c r="I1773" s="687"/>
      <c r="J1773" s="687">
        <v>8700</v>
      </c>
      <c r="K1773" s="190">
        <v>8700</v>
      </c>
      <c r="L1773" s="684"/>
    </row>
    <row r="1774" spans="1:12" s="685" customFormat="1">
      <c r="A1774" s="189">
        <v>1763</v>
      </c>
      <c r="B1774" s="688" t="s">
        <v>3955</v>
      </c>
      <c r="C1774" s="688" t="s">
        <v>686</v>
      </c>
      <c r="D1774" s="688">
        <v>2210399</v>
      </c>
      <c r="E1774" s="686"/>
      <c r="F1774" s="688" t="s">
        <v>686</v>
      </c>
      <c r="G1774" s="189" t="s">
        <v>3947</v>
      </c>
      <c r="H1774" s="687">
        <v>0</v>
      </c>
      <c r="I1774" s="687"/>
      <c r="J1774" s="687">
        <v>13200</v>
      </c>
      <c r="K1774" s="190">
        <v>13200</v>
      </c>
      <c r="L1774" s="684"/>
    </row>
    <row r="1775" spans="1:12" s="685" customFormat="1">
      <c r="A1775" s="189">
        <v>1764</v>
      </c>
      <c r="B1775" s="688" t="s">
        <v>3888</v>
      </c>
      <c r="C1775" s="688" t="s">
        <v>686</v>
      </c>
      <c r="D1775" s="688">
        <v>2210399</v>
      </c>
      <c r="E1775" s="686"/>
      <c r="F1775" s="688" t="s">
        <v>686</v>
      </c>
      <c r="G1775" s="189" t="s">
        <v>3956</v>
      </c>
      <c r="H1775" s="687">
        <v>0</v>
      </c>
      <c r="I1775" s="687"/>
      <c r="J1775" s="687">
        <v>13200</v>
      </c>
      <c r="K1775" s="190">
        <v>13200</v>
      </c>
      <c r="L1775" s="684"/>
    </row>
    <row r="1776" spans="1:12" s="685" customFormat="1">
      <c r="A1776" s="189">
        <v>1765</v>
      </c>
      <c r="B1776" s="688" t="s">
        <v>3904</v>
      </c>
      <c r="C1776" s="688" t="s">
        <v>686</v>
      </c>
      <c r="D1776" s="688">
        <v>2210399</v>
      </c>
      <c r="E1776" s="686"/>
      <c r="F1776" s="688" t="s">
        <v>686</v>
      </c>
      <c r="G1776" s="189" t="s">
        <v>3956</v>
      </c>
      <c r="H1776" s="687">
        <v>0</v>
      </c>
      <c r="I1776" s="687"/>
      <c r="J1776" s="687">
        <v>8300</v>
      </c>
      <c r="K1776" s="190">
        <v>8300</v>
      </c>
      <c r="L1776" s="684"/>
    </row>
    <row r="1777" spans="1:12" s="685" customFormat="1">
      <c r="A1777" s="189">
        <v>1766</v>
      </c>
      <c r="B1777" s="688" t="s">
        <v>3957</v>
      </c>
      <c r="C1777" s="688" t="s">
        <v>686</v>
      </c>
      <c r="D1777" s="688">
        <v>2210399</v>
      </c>
      <c r="E1777" s="686"/>
      <c r="F1777" s="688" t="s">
        <v>686</v>
      </c>
      <c r="G1777" s="189" t="s">
        <v>3956</v>
      </c>
      <c r="H1777" s="687">
        <v>0</v>
      </c>
      <c r="I1777" s="687"/>
      <c r="J1777" s="687">
        <v>13200</v>
      </c>
      <c r="K1777" s="190">
        <v>13200</v>
      </c>
      <c r="L1777" s="684"/>
    </row>
    <row r="1778" spans="1:12" s="685" customFormat="1">
      <c r="A1778" s="189">
        <v>1767</v>
      </c>
      <c r="B1778" s="688" t="s">
        <v>3958</v>
      </c>
      <c r="C1778" s="688" t="s">
        <v>686</v>
      </c>
      <c r="D1778" s="688">
        <v>2210399</v>
      </c>
      <c r="E1778" s="686"/>
      <c r="F1778" s="688" t="s">
        <v>686</v>
      </c>
      <c r="G1778" s="189" t="s">
        <v>3956</v>
      </c>
      <c r="H1778" s="687">
        <v>0</v>
      </c>
      <c r="I1778" s="687"/>
      <c r="J1778" s="687">
        <v>8300</v>
      </c>
      <c r="K1778" s="190">
        <v>8300</v>
      </c>
      <c r="L1778" s="684"/>
    </row>
    <row r="1779" spans="1:12" s="685" customFormat="1">
      <c r="A1779" s="189">
        <v>1768</v>
      </c>
      <c r="B1779" s="688" t="s">
        <v>3959</v>
      </c>
      <c r="C1779" s="688" t="s">
        <v>686</v>
      </c>
      <c r="D1779" s="688">
        <v>2210399</v>
      </c>
      <c r="E1779" s="686"/>
      <c r="F1779" s="688" t="s">
        <v>686</v>
      </c>
      <c r="G1779" s="189" t="s">
        <v>3956</v>
      </c>
      <c r="H1779" s="687">
        <v>0</v>
      </c>
      <c r="I1779" s="687"/>
      <c r="J1779" s="687">
        <v>13200</v>
      </c>
      <c r="K1779" s="190">
        <v>13200</v>
      </c>
      <c r="L1779" s="684"/>
    </row>
    <row r="1780" spans="1:12" s="685" customFormat="1">
      <c r="A1780" s="189">
        <v>1769</v>
      </c>
      <c r="B1780" s="688" t="s">
        <v>3911</v>
      </c>
      <c r="C1780" s="688" t="s">
        <v>686</v>
      </c>
      <c r="D1780" s="688">
        <v>2210399</v>
      </c>
      <c r="E1780" s="686"/>
      <c r="F1780" s="688" t="s">
        <v>686</v>
      </c>
      <c r="G1780" s="189" t="s">
        <v>3956</v>
      </c>
      <c r="H1780" s="687">
        <v>0</v>
      </c>
      <c r="I1780" s="687"/>
      <c r="J1780" s="687">
        <v>13200</v>
      </c>
      <c r="K1780" s="190">
        <v>13200</v>
      </c>
      <c r="L1780" s="684"/>
    </row>
    <row r="1781" spans="1:12" s="685" customFormat="1">
      <c r="A1781" s="189">
        <v>1770</v>
      </c>
      <c r="B1781" s="688" t="s">
        <v>3960</v>
      </c>
      <c r="C1781" s="688" t="s">
        <v>686</v>
      </c>
      <c r="D1781" s="688">
        <v>2210399</v>
      </c>
      <c r="E1781" s="686"/>
      <c r="F1781" s="688" t="s">
        <v>686</v>
      </c>
      <c r="G1781" s="189" t="s">
        <v>3956</v>
      </c>
      <c r="H1781" s="687">
        <v>0</v>
      </c>
      <c r="I1781" s="687"/>
      <c r="J1781" s="687">
        <v>13200</v>
      </c>
      <c r="K1781" s="190">
        <v>13200</v>
      </c>
      <c r="L1781" s="684"/>
    </row>
    <row r="1782" spans="1:12" s="685" customFormat="1">
      <c r="A1782" s="189">
        <v>1771</v>
      </c>
      <c r="B1782" s="688" t="s">
        <v>3961</v>
      </c>
      <c r="C1782" s="688" t="s">
        <v>686</v>
      </c>
      <c r="D1782" s="688">
        <v>2210399</v>
      </c>
      <c r="E1782" s="686"/>
      <c r="F1782" s="688" t="s">
        <v>686</v>
      </c>
      <c r="G1782" s="189" t="s">
        <v>3956</v>
      </c>
      <c r="H1782" s="687">
        <v>0</v>
      </c>
      <c r="I1782" s="687"/>
      <c r="J1782" s="687">
        <v>8300</v>
      </c>
      <c r="K1782" s="190">
        <v>8300</v>
      </c>
      <c r="L1782" s="684"/>
    </row>
    <row r="1783" spans="1:12" s="685" customFormat="1">
      <c r="A1783" s="189">
        <v>1772</v>
      </c>
      <c r="B1783" s="688" t="s">
        <v>3962</v>
      </c>
      <c r="C1783" s="688" t="s">
        <v>686</v>
      </c>
      <c r="D1783" s="688">
        <v>2210399</v>
      </c>
      <c r="E1783" s="686"/>
      <c r="F1783" s="688" t="s">
        <v>686</v>
      </c>
      <c r="G1783" s="189" t="s">
        <v>3956</v>
      </c>
      <c r="H1783" s="687">
        <v>0</v>
      </c>
      <c r="I1783" s="687"/>
      <c r="J1783" s="687">
        <v>8300</v>
      </c>
      <c r="K1783" s="190">
        <v>8300</v>
      </c>
      <c r="L1783" s="684"/>
    </row>
    <row r="1784" spans="1:12" s="685" customFormat="1">
      <c r="A1784" s="189">
        <v>1773</v>
      </c>
      <c r="B1784" s="688" t="s">
        <v>3963</v>
      </c>
      <c r="C1784" s="688" t="s">
        <v>686</v>
      </c>
      <c r="D1784" s="688">
        <v>2210399</v>
      </c>
      <c r="E1784" s="686"/>
      <c r="F1784" s="688" t="s">
        <v>686</v>
      </c>
      <c r="G1784" s="189" t="s">
        <v>3956</v>
      </c>
      <c r="H1784" s="687">
        <v>0</v>
      </c>
      <c r="I1784" s="687"/>
      <c r="J1784" s="687">
        <v>8300</v>
      </c>
      <c r="K1784" s="190">
        <v>8300</v>
      </c>
      <c r="L1784" s="684"/>
    </row>
    <row r="1785" spans="1:12" s="685" customFormat="1">
      <c r="A1785" s="189">
        <v>1774</v>
      </c>
      <c r="B1785" s="688" t="s">
        <v>3964</v>
      </c>
      <c r="C1785" s="688" t="s">
        <v>686</v>
      </c>
      <c r="D1785" s="688">
        <v>2210399</v>
      </c>
      <c r="E1785" s="686"/>
      <c r="F1785" s="688" t="s">
        <v>686</v>
      </c>
      <c r="G1785" s="189" t="s">
        <v>3956</v>
      </c>
      <c r="H1785" s="687">
        <v>0</v>
      </c>
      <c r="I1785" s="687"/>
      <c r="J1785" s="687">
        <v>13200</v>
      </c>
      <c r="K1785" s="190">
        <v>13200</v>
      </c>
      <c r="L1785" s="684"/>
    </row>
    <row r="1786" spans="1:12" s="685" customFormat="1">
      <c r="A1786" s="189">
        <v>1775</v>
      </c>
      <c r="B1786" s="688" t="s">
        <v>3965</v>
      </c>
      <c r="C1786" s="688" t="s">
        <v>686</v>
      </c>
      <c r="D1786" s="688">
        <v>2210399</v>
      </c>
      <c r="E1786" s="686"/>
      <c r="F1786" s="688" t="s">
        <v>686</v>
      </c>
      <c r="G1786" s="189" t="s">
        <v>3956</v>
      </c>
      <c r="H1786" s="687">
        <v>0</v>
      </c>
      <c r="I1786" s="687"/>
      <c r="J1786" s="687">
        <v>13200</v>
      </c>
      <c r="K1786" s="190">
        <v>13200</v>
      </c>
      <c r="L1786" s="684"/>
    </row>
    <row r="1787" spans="1:12" s="685" customFormat="1">
      <c r="A1787" s="189">
        <v>1776</v>
      </c>
      <c r="B1787" s="688" t="s">
        <v>3966</v>
      </c>
      <c r="C1787" s="688" t="s">
        <v>686</v>
      </c>
      <c r="D1787" s="688">
        <v>2210399</v>
      </c>
      <c r="E1787" s="686"/>
      <c r="F1787" s="688" t="s">
        <v>686</v>
      </c>
      <c r="G1787" s="189" t="s">
        <v>3956</v>
      </c>
      <c r="H1787" s="687">
        <v>0</v>
      </c>
      <c r="I1787" s="687"/>
      <c r="J1787" s="687">
        <v>18900</v>
      </c>
      <c r="K1787" s="190">
        <v>18900</v>
      </c>
      <c r="L1787" s="684"/>
    </row>
    <row r="1788" spans="1:12" s="685" customFormat="1">
      <c r="A1788" s="189">
        <v>1777</v>
      </c>
      <c r="B1788" s="688" t="s">
        <v>3919</v>
      </c>
      <c r="C1788" s="688" t="s">
        <v>686</v>
      </c>
      <c r="D1788" s="688">
        <v>2210399</v>
      </c>
      <c r="E1788" s="686"/>
      <c r="F1788" s="688" t="s">
        <v>686</v>
      </c>
      <c r="G1788" s="189" t="s">
        <v>3967</v>
      </c>
      <c r="H1788" s="687">
        <v>0</v>
      </c>
      <c r="I1788" s="687"/>
      <c r="J1788" s="687">
        <v>26400</v>
      </c>
      <c r="K1788" s="190">
        <v>26400</v>
      </c>
      <c r="L1788" s="684"/>
    </row>
    <row r="1789" spans="1:12" s="685" customFormat="1">
      <c r="A1789" s="189">
        <v>1778</v>
      </c>
      <c r="B1789" s="688" t="s">
        <v>3968</v>
      </c>
      <c r="C1789" s="688" t="s">
        <v>686</v>
      </c>
      <c r="D1789" s="688">
        <v>2210399</v>
      </c>
      <c r="E1789" s="686"/>
      <c r="F1789" s="688" t="s">
        <v>686</v>
      </c>
      <c r="G1789" s="691" t="s">
        <v>3969</v>
      </c>
      <c r="H1789" s="687">
        <v>0</v>
      </c>
      <c r="I1789" s="687"/>
      <c r="J1789" s="687">
        <v>26400</v>
      </c>
      <c r="K1789" s="190">
        <v>26400</v>
      </c>
      <c r="L1789" s="684"/>
    </row>
    <row r="1790" spans="1:12" s="685" customFormat="1">
      <c r="A1790" s="189">
        <v>1779</v>
      </c>
      <c r="B1790" s="688" t="s">
        <v>3970</v>
      </c>
      <c r="C1790" s="688" t="s">
        <v>686</v>
      </c>
      <c r="D1790" s="688">
        <v>2210399</v>
      </c>
      <c r="E1790" s="686"/>
      <c r="F1790" s="688" t="s">
        <v>686</v>
      </c>
      <c r="G1790" s="691" t="s">
        <v>3969</v>
      </c>
      <c r="H1790" s="687">
        <v>0</v>
      </c>
      <c r="I1790" s="687"/>
      <c r="J1790" s="687">
        <v>26400</v>
      </c>
      <c r="K1790" s="190">
        <v>26400</v>
      </c>
      <c r="L1790" s="684"/>
    </row>
    <row r="1791" spans="1:12" s="685" customFormat="1">
      <c r="A1791" s="189">
        <v>1780</v>
      </c>
      <c r="B1791" s="688" t="s">
        <v>3971</v>
      </c>
      <c r="C1791" s="688" t="s">
        <v>686</v>
      </c>
      <c r="D1791" s="688">
        <v>2210399</v>
      </c>
      <c r="E1791" s="686"/>
      <c r="F1791" s="688" t="s">
        <v>686</v>
      </c>
      <c r="G1791" s="691" t="s">
        <v>3969</v>
      </c>
      <c r="H1791" s="687">
        <v>0</v>
      </c>
      <c r="I1791" s="687"/>
      <c r="J1791" s="687">
        <v>26400</v>
      </c>
      <c r="K1791" s="190">
        <v>26400</v>
      </c>
      <c r="L1791" s="684"/>
    </row>
    <row r="1792" spans="1:12" s="685" customFormat="1">
      <c r="A1792" s="189">
        <v>1781</v>
      </c>
      <c r="B1792" s="688" t="s">
        <v>3972</v>
      </c>
      <c r="C1792" s="688" t="s">
        <v>686</v>
      </c>
      <c r="D1792" s="688">
        <v>2210399</v>
      </c>
      <c r="E1792" s="686"/>
      <c r="F1792" s="688" t="s">
        <v>686</v>
      </c>
      <c r="G1792" s="691" t="s">
        <v>3969</v>
      </c>
      <c r="H1792" s="687">
        <v>0</v>
      </c>
      <c r="I1792" s="687"/>
      <c r="J1792" s="687">
        <v>26400</v>
      </c>
      <c r="K1792" s="190">
        <v>26400</v>
      </c>
      <c r="L1792" s="684"/>
    </row>
    <row r="1793" spans="1:12" s="685" customFormat="1">
      <c r="A1793" s="189">
        <v>1782</v>
      </c>
      <c r="B1793" s="688" t="s">
        <v>3973</v>
      </c>
      <c r="C1793" s="688" t="s">
        <v>686</v>
      </c>
      <c r="D1793" s="688">
        <v>2210399</v>
      </c>
      <c r="E1793" s="686"/>
      <c r="F1793" s="688" t="s">
        <v>686</v>
      </c>
      <c r="G1793" s="691" t="s">
        <v>3969</v>
      </c>
      <c r="H1793" s="687">
        <v>0</v>
      </c>
      <c r="I1793" s="687"/>
      <c r="J1793" s="687">
        <v>26400</v>
      </c>
      <c r="K1793" s="190">
        <v>26400</v>
      </c>
      <c r="L1793" s="684"/>
    </row>
    <row r="1794" spans="1:12" s="685" customFormat="1">
      <c r="A1794" s="189">
        <v>1783</v>
      </c>
      <c r="B1794" s="688" t="s">
        <v>3974</v>
      </c>
      <c r="C1794" s="688" t="s">
        <v>686</v>
      </c>
      <c r="D1794" s="688">
        <v>2210399</v>
      </c>
      <c r="E1794" s="686"/>
      <c r="F1794" s="688" t="s">
        <v>686</v>
      </c>
      <c r="G1794" s="691" t="s">
        <v>3969</v>
      </c>
      <c r="H1794" s="687">
        <v>0</v>
      </c>
      <c r="I1794" s="687"/>
      <c r="J1794" s="687">
        <v>26400</v>
      </c>
      <c r="K1794" s="190">
        <v>26400</v>
      </c>
      <c r="L1794" s="684"/>
    </row>
    <row r="1795" spans="1:12" s="685" customFormat="1">
      <c r="A1795" s="189">
        <v>1784</v>
      </c>
      <c r="B1795" s="688" t="s">
        <v>3975</v>
      </c>
      <c r="C1795" s="688" t="s">
        <v>686</v>
      </c>
      <c r="D1795" s="688">
        <v>2210399</v>
      </c>
      <c r="E1795" s="686"/>
      <c r="F1795" s="688" t="s">
        <v>686</v>
      </c>
      <c r="G1795" s="691" t="s">
        <v>3969</v>
      </c>
      <c r="H1795" s="687">
        <v>0</v>
      </c>
      <c r="I1795" s="687"/>
      <c r="J1795" s="687">
        <v>26400</v>
      </c>
      <c r="K1795" s="190">
        <v>26400</v>
      </c>
      <c r="L1795" s="684"/>
    </row>
    <row r="1796" spans="1:12" s="685" customFormat="1">
      <c r="A1796" s="189">
        <v>1785</v>
      </c>
      <c r="B1796" s="688" t="s">
        <v>3976</v>
      </c>
      <c r="C1796" s="688" t="s">
        <v>686</v>
      </c>
      <c r="D1796" s="688">
        <v>2210399</v>
      </c>
      <c r="E1796" s="686"/>
      <c r="F1796" s="688" t="s">
        <v>686</v>
      </c>
      <c r="G1796" s="691" t="s">
        <v>3969</v>
      </c>
      <c r="H1796" s="687">
        <v>0</v>
      </c>
      <c r="I1796" s="687"/>
      <c r="J1796" s="687">
        <v>26400</v>
      </c>
      <c r="K1796" s="190">
        <v>26400</v>
      </c>
      <c r="L1796" s="684"/>
    </row>
    <row r="1797" spans="1:12" s="685" customFormat="1">
      <c r="A1797" s="189">
        <v>1786</v>
      </c>
      <c r="B1797" s="688" t="s">
        <v>3977</v>
      </c>
      <c r="C1797" s="688" t="s">
        <v>686</v>
      </c>
      <c r="D1797" s="688">
        <v>2210399</v>
      </c>
      <c r="E1797" s="686"/>
      <c r="F1797" s="688" t="s">
        <v>686</v>
      </c>
      <c r="G1797" s="691" t="s">
        <v>3969</v>
      </c>
      <c r="H1797" s="687">
        <v>0</v>
      </c>
      <c r="I1797" s="687"/>
      <c r="J1797" s="687">
        <v>26400</v>
      </c>
      <c r="K1797" s="190">
        <v>26400</v>
      </c>
      <c r="L1797" s="684"/>
    </row>
    <row r="1798" spans="1:12" s="685" customFormat="1">
      <c r="A1798" s="189">
        <v>1787</v>
      </c>
      <c r="B1798" s="688" t="s">
        <v>3978</v>
      </c>
      <c r="C1798" s="688" t="s">
        <v>686</v>
      </c>
      <c r="D1798" s="688">
        <v>2210399</v>
      </c>
      <c r="E1798" s="686"/>
      <c r="F1798" s="688" t="s">
        <v>686</v>
      </c>
      <c r="G1798" s="689" t="s">
        <v>3969</v>
      </c>
      <c r="H1798" s="687">
        <v>0</v>
      </c>
      <c r="I1798" s="687"/>
      <c r="J1798" s="687">
        <v>26400</v>
      </c>
      <c r="K1798" s="190">
        <v>26400</v>
      </c>
      <c r="L1798" s="684"/>
    </row>
    <row r="1799" spans="1:12" s="685" customFormat="1">
      <c r="A1799" s="189">
        <v>1788</v>
      </c>
      <c r="B1799" s="688" t="s">
        <v>3979</v>
      </c>
      <c r="C1799" s="688" t="s">
        <v>686</v>
      </c>
      <c r="D1799" s="688">
        <v>2210399</v>
      </c>
      <c r="E1799" s="686"/>
      <c r="F1799" s="688" t="s">
        <v>686</v>
      </c>
      <c r="G1799" s="689" t="s">
        <v>3969</v>
      </c>
      <c r="H1799" s="687">
        <v>0</v>
      </c>
      <c r="I1799" s="687"/>
      <c r="J1799" s="687">
        <v>26400</v>
      </c>
      <c r="K1799" s="190">
        <v>26400</v>
      </c>
      <c r="L1799" s="684"/>
    </row>
    <row r="1800" spans="1:12" s="685" customFormat="1">
      <c r="A1800" s="189">
        <v>1789</v>
      </c>
      <c r="B1800" s="688" t="s">
        <v>3980</v>
      </c>
      <c r="C1800" s="688" t="s">
        <v>686</v>
      </c>
      <c r="D1800" s="688">
        <v>2210399</v>
      </c>
      <c r="E1800" s="686"/>
      <c r="F1800" s="688" t="s">
        <v>686</v>
      </c>
      <c r="G1800" s="689" t="s">
        <v>3969</v>
      </c>
      <c r="H1800" s="687">
        <v>0</v>
      </c>
      <c r="I1800" s="687"/>
      <c r="J1800" s="687">
        <v>26400</v>
      </c>
      <c r="K1800" s="190">
        <v>26400</v>
      </c>
      <c r="L1800" s="684"/>
    </row>
    <row r="1801" spans="1:12" s="685" customFormat="1">
      <c r="A1801" s="189">
        <v>1790</v>
      </c>
      <c r="B1801" s="688" t="s">
        <v>3981</v>
      </c>
      <c r="C1801" s="688" t="s">
        <v>686</v>
      </c>
      <c r="D1801" s="688">
        <v>2210399</v>
      </c>
      <c r="E1801" s="686"/>
      <c r="F1801" s="688" t="s">
        <v>686</v>
      </c>
      <c r="G1801" s="689" t="s">
        <v>3969</v>
      </c>
      <c r="H1801" s="687">
        <v>0</v>
      </c>
      <c r="I1801" s="687"/>
      <c r="J1801" s="687">
        <v>26400</v>
      </c>
      <c r="K1801" s="190">
        <v>26400</v>
      </c>
      <c r="L1801" s="684"/>
    </row>
    <row r="1802" spans="1:12" s="685" customFormat="1">
      <c r="A1802" s="189">
        <v>1791</v>
      </c>
      <c r="B1802" s="688" t="s">
        <v>3982</v>
      </c>
      <c r="C1802" s="688" t="s">
        <v>686</v>
      </c>
      <c r="D1802" s="688">
        <v>2210399</v>
      </c>
      <c r="E1802" s="686"/>
      <c r="F1802" s="688" t="s">
        <v>686</v>
      </c>
      <c r="G1802" s="689" t="s">
        <v>3969</v>
      </c>
      <c r="H1802" s="687">
        <v>0</v>
      </c>
      <c r="I1802" s="687"/>
      <c r="J1802" s="687">
        <v>26400</v>
      </c>
      <c r="K1802" s="190">
        <v>26400</v>
      </c>
      <c r="L1802" s="684"/>
    </row>
    <row r="1803" spans="1:12" s="685" customFormat="1">
      <c r="A1803" s="189">
        <v>1792</v>
      </c>
      <c r="B1803" s="688" t="s">
        <v>3983</v>
      </c>
      <c r="C1803" s="688" t="s">
        <v>686</v>
      </c>
      <c r="D1803" s="688">
        <v>2210399</v>
      </c>
      <c r="E1803" s="686"/>
      <c r="F1803" s="688" t="s">
        <v>686</v>
      </c>
      <c r="G1803" s="689" t="s">
        <v>3969</v>
      </c>
      <c r="H1803" s="687">
        <v>0</v>
      </c>
      <c r="I1803" s="687"/>
      <c r="J1803" s="687">
        <v>58900</v>
      </c>
      <c r="K1803" s="190">
        <v>58900</v>
      </c>
      <c r="L1803" s="684"/>
    </row>
    <row r="1804" spans="1:12" s="685" customFormat="1">
      <c r="A1804" s="189">
        <v>1793</v>
      </c>
      <c r="B1804" s="688" t="s">
        <v>3984</v>
      </c>
      <c r="C1804" s="688" t="s">
        <v>686</v>
      </c>
      <c r="D1804" s="688">
        <v>2210399</v>
      </c>
      <c r="E1804" s="686"/>
      <c r="F1804" s="688" t="s">
        <v>686</v>
      </c>
      <c r="G1804" s="688" t="s">
        <v>3985</v>
      </c>
      <c r="H1804" s="687">
        <v>0</v>
      </c>
      <c r="I1804" s="687"/>
      <c r="J1804" s="687">
        <v>59450</v>
      </c>
      <c r="K1804" s="190">
        <v>59450</v>
      </c>
      <c r="L1804" s="684"/>
    </row>
    <row r="1805" spans="1:12" s="685" customFormat="1">
      <c r="A1805" s="189">
        <v>1794</v>
      </c>
      <c r="B1805" s="688" t="s">
        <v>3986</v>
      </c>
      <c r="C1805" s="688" t="s">
        <v>686</v>
      </c>
      <c r="D1805" s="688">
        <v>2210399</v>
      </c>
      <c r="E1805" s="686"/>
      <c r="F1805" s="688" t="s">
        <v>686</v>
      </c>
      <c r="G1805" s="688" t="s">
        <v>3985</v>
      </c>
      <c r="H1805" s="687">
        <v>0</v>
      </c>
      <c r="I1805" s="687"/>
      <c r="J1805" s="687">
        <v>2310</v>
      </c>
      <c r="K1805" s="190">
        <v>2310</v>
      </c>
      <c r="L1805" s="684"/>
    </row>
    <row r="1806" spans="1:12" s="685" customFormat="1">
      <c r="A1806" s="189">
        <v>1795</v>
      </c>
      <c r="B1806" s="688" t="s">
        <v>3987</v>
      </c>
      <c r="C1806" s="688" t="s">
        <v>686</v>
      </c>
      <c r="D1806" s="688">
        <v>2210399</v>
      </c>
      <c r="E1806" s="686"/>
      <c r="F1806" s="688" t="s">
        <v>686</v>
      </c>
      <c r="G1806" s="688" t="s">
        <v>3988</v>
      </c>
      <c r="H1806" s="687">
        <v>0</v>
      </c>
      <c r="I1806" s="687"/>
      <c r="J1806" s="687">
        <v>12000</v>
      </c>
      <c r="K1806" s="190">
        <v>12000</v>
      </c>
      <c r="L1806" s="684"/>
    </row>
    <row r="1807" spans="1:12" s="685" customFormat="1">
      <c r="A1807" s="189">
        <v>1796</v>
      </c>
      <c r="B1807" s="688" t="s">
        <v>3888</v>
      </c>
      <c r="C1807" s="688" t="s">
        <v>686</v>
      </c>
      <c r="D1807" s="688">
        <v>2210799</v>
      </c>
      <c r="E1807" s="686"/>
      <c r="F1807" s="688" t="s">
        <v>686</v>
      </c>
      <c r="G1807" s="689" t="s">
        <v>3989</v>
      </c>
      <c r="H1807" s="687">
        <v>0</v>
      </c>
      <c r="I1807" s="687"/>
      <c r="J1807" s="687">
        <v>12000</v>
      </c>
      <c r="K1807" s="190">
        <v>12000</v>
      </c>
      <c r="L1807" s="684"/>
    </row>
    <row r="1808" spans="1:12" s="685" customFormat="1">
      <c r="A1808" s="189">
        <v>1797</v>
      </c>
      <c r="B1808" s="688" t="s">
        <v>3908</v>
      </c>
      <c r="C1808" s="688" t="s">
        <v>686</v>
      </c>
      <c r="D1808" s="688">
        <v>2210799</v>
      </c>
      <c r="E1808" s="686"/>
      <c r="F1808" s="688" t="s">
        <v>686</v>
      </c>
      <c r="G1808" s="689" t="s">
        <v>3989</v>
      </c>
      <c r="H1808" s="687">
        <v>0</v>
      </c>
      <c r="I1808" s="687"/>
      <c r="J1808" s="687">
        <v>12000</v>
      </c>
      <c r="K1808" s="190">
        <v>12000</v>
      </c>
      <c r="L1808" s="684"/>
    </row>
    <row r="1809" spans="1:12" s="685" customFormat="1">
      <c r="A1809" s="189">
        <v>1798</v>
      </c>
      <c r="B1809" s="688" t="s">
        <v>3909</v>
      </c>
      <c r="C1809" s="688" t="s">
        <v>686</v>
      </c>
      <c r="D1809" s="688">
        <v>2210799</v>
      </c>
      <c r="E1809" s="686"/>
      <c r="F1809" s="688" t="s">
        <v>686</v>
      </c>
      <c r="G1809" s="689" t="s">
        <v>3989</v>
      </c>
      <c r="H1809" s="687">
        <v>0</v>
      </c>
      <c r="I1809" s="687"/>
      <c r="J1809" s="687">
        <v>12000</v>
      </c>
      <c r="K1809" s="190">
        <v>12000</v>
      </c>
      <c r="L1809" s="684"/>
    </row>
    <row r="1810" spans="1:12" s="685" customFormat="1">
      <c r="A1810" s="189">
        <v>1799</v>
      </c>
      <c r="B1810" s="688" t="s">
        <v>3990</v>
      </c>
      <c r="C1810" s="688" t="s">
        <v>686</v>
      </c>
      <c r="D1810" s="688">
        <v>2210799</v>
      </c>
      <c r="E1810" s="686"/>
      <c r="F1810" s="688" t="s">
        <v>686</v>
      </c>
      <c r="G1810" s="689" t="s">
        <v>3989</v>
      </c>
      <c r="H1810" s="687">
        <v>0</v>
      </c>
      <c r="I1810" s="687"/>
      <c r="J1810" s="687">
        <v>12000</v>
      </c>
      <c r="K1810" s="190">
        <v>12000</v>
      </c>
      <c r="L1810" s="684"/>
    </row>
    <row r="1811" spans="1:12" s="685" customFormat="1">
      <c r="A1811" s="189">
        <v>1800</v>
      </c>
      <c r="B1811" s="688" t="s">
        <v>3910</v>
      </c>
      <c r="C1811" s="688" t="s">
        <v>686</v>
      </c>
      <c r="D1811" s="688">
        <v>2210799</v>
      </c>
      <c r="E1811" s="686"/>
      <c r="F1811" s="688" t="s">
        <v>686</v>
      </c>
      <c r="G1811" s="689" t="s">
        <v>3989</v>
      </c>
      <c r="H1811" s="687">
        <v>0</v>
      </c>
      <c r="I1811" s="687"/>
      <c r="J1811" s="687">
        <v>12000</v>
      </c>
      <c r="K1811" s="190">
        <v>12000</v>
      </c>
      <c r="L1811" s="684"/>
    </row>
    <row r="1812" spans="1:12" s="685" customFormat="1">
      <c r="A1812" s="189">
        <v>1801</v>
      </c>
      <c r="B1812" s="688" t="s">
        <v>3905</v>
      </c>
      <c r="C1812" s="688" t="s">
        <v>686</v>
      </c>
      <c r="D1812" s="688">
        <v>2210799</v>
      </c>
      <c r="E1812" s="686"/>
      <c r="F1812" s="688" t="s">
        <v>686</v>
      </c>
      <c r="G1812" s="689" t="s">
        <v>3989</v>
      </c>
      <c r="H1812" s="687">
        <v>0</v>
      </c>
      <c r="I1812" s="687"/>
      <c r="J1812" s="687">
        <v>12000</v>
      </c>
      <c r="K1812" s="190">
        <v>12000</v>
      </c>
      <c r="L1812" s="684"/>
    </row>
    <row r="1813" spans="1:12" s="685" customFormat="1">
      <c r="A1813" s="189">
        <v>1802</v>
      </c>
      <c r="B1813" s="688" t="s">
        <v>3911</v>
      </c>
      <c r="C1813" s="688" t="s">
        <v>686</v>
      </c>
      <c r="D1813" s="688">
        <v>2210799</v>
      </c>
      <c r="E1813" s="686"/>
      <c r="F1813" s="688" t="s">
        <v>686</v>
      </c>
      <c r="G1813" s="689" t="s">
        <v>3989</v>
      </c>
      <c r="H1813" s="687">
        <v>0</v>
      </c>
      <c r="I1813" s="687"/>
      <c r="J1813" s="687">
        <v>12000</v>
      </c>
      <c r="K1813" s="190">
        <v>12000</v>
      </c>
      <c r="L1813" s="684"/>
    </row>
    <row r="1814" spans="1:12" s="685" customFormat="1">
      <c r="A1814" s="189">
        <v>1803</v>
      </c>
      <c r="B1814" s="688" t="s">
        <v>3907</v>
      </c>
      <c r="C1814" s="688" t="s">
        <v>686</v>
      </c>
      <c r="D1814" s="688">
        <v>2210799</v>
      </c>
      <c r="E1814" s="686"/>
      <c r="F1814" s="688" t="s">
        <v>686</v>
      </c>
      <c r="G1814" s="689" t="s">
        <v>3989</v>
      </c>
      <c r="H1814" s="687">
        <v>0</v>
      </c>
      <c r="I1814" s="687"/>
      <c r="J1814" s="687">
        <v>12000</v>
      </c>
      <c r="K1814" s="190">
        <v>12000</v>
      </c>
      <c r="L1814" s="684"/>
    </row>
    <row r="1815" spans="1:12" s="685" customFormat="1">
      <c r="A1815" s="189">
        <v>1804</v>
      </c>
      <c r="B1815" s="688" t="s">
        <v>3991</v>
      </c>
      <c r="C1815" s="688" t="s">
        <v>686</v>
      </c>
      <c r="D1815" s="688">
        <v>2210799</v>
      </c>
      <c r="E1815" s="686"/>
      <c r="F1815" s="688" t="s">
        <v>686</v>
      </c>
      <c r="G1815" s="689" t="s">
        <v>3989</v>
      </c>
      <c r="H1815" s="687">
        <v>0</v>
      </c>
      <c r="I1815" s="687"/>
      <c r="J1815" s="687">
        <v>12000</v>
      </c>
      <c r="K1815" s="190">
        <v>12000</v>
      </c>
      <c r="L1815" s="684"/>
    </row>
    <row r="1816" spans="1:12" s="685" customFormat="1">
      <c r="A1816" s="189">
        <v>1805</v>
      </c>
      <c r="B1816" s="688" t="s">
        <v>3906</v>
      </c>
      <c r="C1816" s="688" t="s">
        <v>686</v>
      </c>
      <c r="D1816" s="688">
        <v>2210799</v>
      </c>
      <c r="E1816" s="686"/>
      <c r="F1816" s="688" t="s">
        <v>686</v>
      </c>
      <c r="G1816" s="689" t="s">
        <v>3989</v>
      </c>
      <c r="H1816" s="687">
        <v>0</v>
      </c>
      <c r="I1816" s="687"/>
      <c r="J1816" s="687">
        <v>20000</v>
      </c>
      <c r="K1816" s="190">
        <v>20000</v>
      </c>
      <c r="L1816" s="684"/>
    </row>
    <row r="1817" spans="1:12" s="685" customFormat="1">
      <c r="A1817" s="189">
        <v>1806</v>
      </c>
      <c r="B1817" s="688" t="s">
        <v>3912</v>
      </c>
      <c r="C1817" s="688" t="s">
        <v>686</v>
      </c>
      <c r="D1817" s="688">
        <v>2210799</v>
      </c>
      <c r="E1817" s="686"/>
      <c r="F1817" s="688" t="s">
        <v>686</v>
      </c>
      <c r="G1817" s="688" t="s">
        <v>3992</v>
      </c>
      <c r="H1817" s="687">
        <v>0</v>
      </c>
      <c r="I1817" s="687"/>
      <c r="J1817" s="687">
        <v>20000</v>
      </c>
      <c r="K1817" s="190">
        <v>20000</v>
      </c>
      <c r="L1817" s="684"/>
    </row>
    <row r="1818" spans="1:12" s="685" customFormat="1">
      <c r="A1818" s="189">
        <v>1807</v>
      </c>
      <c r="B1818" s="688" t="s">
        <v>3914</v>
      </c>
      <c r="C1818" s="688" t="s">
        <v>686</v>
      </c>
      <c r="D1818" s="688">
        <v>2210799</v>
      </c>
      <c r="E1818" s="686"/>
      <c r="F1818" s="688" t="s">
        <v>686</v>
      </c>
      <c r="G1818" s="688" t="s">
        <v>3992</v>
      </c>
      <c r="H1818" s="687">
        <v>0</v>
      </c>
      <c r="I1818" s="687"/>
      <c r="J1818" s="687">
        <v>20000</v>
      </c>
      <c r="K1818" s="190">
        <v>20000</v>
      </c>
      <c r="L1818" s="684"/>
    </row>
    <row r="1819" spans="1:12" s="685" customFormat="1">
      <c r="A1819" s="189">
        <v>1808</v>
      </c>
      <c r="B1819" s="688" t="s">
        <v>3915</v>
      </c>
      <c r="C1819" s="688" t="s">
        <v>686</v>
      </c>
      <c r="D1819" s="688">
        <v>2210799</v>
      </c>
      <c r="E1819" s="686"/>
      <c r="F1819" s="688" t="s">
        <v>686</v>
      </c>
      <c r="G1819" s="688" t="s">
        <v>3992</v>
      </c>
      <c r="H1819" s="687">
        <v>0</v>
      </c>
      <c r="I1819" s="687"/>
      <c r="J1819" s="687">
        <v>20000</v>
      </c>
      <c r="K1819" s="190">
        <v>20000</v>
      </c>
      <c r="L1819" s="684"/>
    </row>
    <row r="1820" spans="1:12" s="685" customFormat="1">
      <c r="A1820" s="189">
        <v>1809</v>
      </c>
      <c r="B1820" s="688" t="s">
        <v>3916</v>
      </c>
      <c r="C1820" s="688" t="s">
        <v>686</v>
      </c>
      <c r="D1820" s="688">
        <v>2210799</v>
      </c>
      <c r="E1820" s="686"/>
      <c r="F1820" s="688" t="s">
        <v>686</v>
      </c>
      <c r="G1820" s="688" t="s">
        <v>3992</v>
      </c>
      <c r="H1820" s="687">
        <v>0</v>
      </c>
      <c r="I1820" s="687"/>
      <c r="J1820" s="687">
        <v>7500</v>
      </c>
      <c r="K1820" s="190">
        <v>7500</v>
      </c>
      <c r="L1820" s="684"/>
    </row>
    <row r="1821" spans="1:12" s="685" customFormat="1">
      <c r="A1821" s="189">
        <v>1810</v>
      </c>
      <c r="B1821" s="688" t="s">
        <v>3917</v>
      </c>
      <c r="C1821" s="688" t="s">
        <v>686</v>
      </c>
      <c r="D1821" s="688">
        <v>2210799</v>
      </c>
      <c r="E1821" s="686"/>
      <c r="F1821" s="688" t="s">
        <v>686</v>
      </c>
      <c r="G1821" s="689" t="s">
        <v>3993</v>
      </c>
      <c r="H1821" s="687">
        <v>0</v>
      </c>
      <c r="I1821" s="687"/>
      <c r="J1821" s="687">
        <v>22000</v>
      </c>
      <c r="K1821" s="190">
        <v>22000</v>
      </c>
      <c r="L1821" s="684"/>
    </row>
    <row r="1822" spans="1:12" s="685" customFormat="1">
      <c r="A1822" s="189">
        <v>1811</v>
      </c>
      <c r="B1822" s="688" t="s">
        <v>3936</v>
      </c>
      <c r="C1822" s="688" t="s">
        <v>686</v>
      </c>
      <c r="D1822" s="688">
        <v>2210799</v>
      </c>
      <c r="E1822" s="686"/>
      <c r="F1822" s="688" t="s">
        <v>686</v>
      </c>
      <c r="G1822" s="688" t="s">
        <v>3994</v>
      </c>
      <c r="H1822" s="687">
        <v>0</v>
      </c>
      <c r="I1822" s="687"/>
      <c r="J1822" s="687">
        <v>10000</v>
      </c>
      <c r="K1822" s="190">
        <v>10000</v>
      </c>
      <c r="L1822" s="684"/>
    </row>
    <row r="1823" spans="1:12" s="685" customFormat="1">
      <c r="A1823" s="189">
        <v>1812</v>
      </c>
      <c r="B1823" s="688" t="s">
        <v>3938</v>
      </c>
      <c r="C1823" s="688" t="s">
        <v>686</v>
      </c>
      <c r="D1823" s="688">
        <v>2210799</v>
      </c>
      <c r="E1823" s="686"/>
      <c r="F1823" s="688" t="s">
        <v>686</v>
      </c>
      <c r="G1823" s="689" t="s">
        <v>3995</v>
      </c>
      <c r="H1823" s="687">
        <v>0</v>
      </c>
      <c r="I1823" s="687"/>
      <c r="J1823" s="687">
        <v>8500</v>
      </c>
      <c r="K1823" s="190">
        <v>8500</v>
      </c>
      <c r="L1823" s="684"/>
    </row>
    <row r="1824" spans="1:12" s="685" customFormat="1">
      <c r="A1824" s="189">
        <v>1813</v>
      </c>
      <c r="B1824" s="688" t="s">
        <v>3845</v>
      </c>
      <c r="C1824" s="688" t="s">
        <v>686</v>
      </c>
      <c r="D1824" s="688">
        <v>2210799</v>
      </c>
      <c r="E1824" s="686"/>
      <c r="F1824" s="688" t="s">
        <v>686</v>
      </c>
      <c r="G1824" s="688" t="s">
        <v>3996</v>
      </c>
      <c r="H1824" s="687">
        <v>0</v>
      </c>
      <c r="I1824" s="687"/>
      <c r="J1824" s="687">
        <v>2000</v>
      </c>
      <c r="K1824" s="190">
        <v>2000</v>
      </c>
      <c r="L1824" s="684"/>
    </row>
    <row r="1825" spans="1:12" s="685" customFormat="1">
      <c r="A1825" s="189">
        <v>1814</v>
      </c>
      <c r="B1825" s="688" t="s">
        <v>3997</v>
      </c>
      <c r="C1825" s="688" t="s">
        <v>686</v>
      </c>
      <c r="D1825" s="688">
        <v>2210799</v>
      </c>
      <c r="E1825" s="686"/>
      <c r="F1825" s="688" t="s">
        <v>686</v>
      </c>
      <c r="G1825" s="688" t="s">
        <v>3998</v>
      </c>
      <c r="H1825" s="687">
        <v>0</v>
      </c>
      <c r="I1825" s="687"/>
      <c r="J1825" s="687">
        <v>2000</v>
      </c>
      <c r="K1825" s="190">
        <v>2000</v>
      </c>
      <c r="L1825" s="684"/>
    </row>
    <row r="1826" spans="1:12" s="685" customFormat="1">
      <c r="A1826" s="189">
        <v>1815</v>
      </c>
      <c r="B1826" s="688" t="s">
        <v>3999</v>
      </c>
      <c r="C1826" s="688" t="s">
        <v>686</v>
      </c>
      <c r="D1826" s="688">
        <v>2210799</v>
      </c>
      <c r="E1826" s="686"/>
      <c r="F1826" s="688" t="s">
        <v>686</v>
      </c>
      <c r="G1826" s="688" t="s">
        <v>3998</v>
      </c>
      <c r="H1826" s="687">
        <v>0</v>
      </c>
      <c r="I1826" s="687"/>
      <c r="J1826" s="687">
        <v>2000</v>
      </c>
      <c r="K1826" s="190">
        <v>2000</v>
      </c>
      <c r="L1826" s="684"/>
    </row>
    <row r="1827" spans="1:12" s="685" customFormat="1">
      <c r="A1827" s="189">
        <v>1816</v>
      </c>
      <c r="B1827" s="688" t="s">
        <v>4000</v>
      </c>
      <c r="C1827" s="688" t="s">
        <v>686</v>
      </c>
      <c r="D1827" s="688">
        <v>2210799</v>
      </c>
      <c r="E1827" s="686"/>
      <c r="F1827" s="688" t="s">
        <v>686</v>
      </c>
      <c r="G1827" s="688" t="s">
        <v>3998</v>
      </c>
      <c r="H1827" s="687">
        <v>0</v>
      </c>
      <c r="I1827" s="687"/>
      <c r="J1827" s="687">
        <v>2000</v>
      </c>
      <c r="K1827" s="190">
        <v>2000</v>
      </c>
      <c r="L1827" s="684"/>
    </row>
    <row r="1828" spans="1:12" s="685" customFormat="1">
      <c r="A1828" s="189">
        <v>1817</v>
      </c>
      <c r="B1828" s="688" t="s">
        <v>4001</v>
      </c>
      <c r="C1828" s="688" t="s">
        <v>686</v>
      </c>
      <c r="D1828" s="688">
        <v>2210799</v>
      </c>
      <c r="E1828" s="686"/>
      <c r="F1828" s="688" t="s">
        <v>686</v>
      </c>
      <c r="G1828" s="688" t="s">
        <v>4002</v>
      </c>
      <c r="H1828" s="687">
        <v>0</v>
      </c>
      <c r="I1828" s="687"/>
      <c r="J1828" s="687">
        <v>246000</v>
      </c>
      <c r="K1828" s="190">
        <v>246000</v>
      </c>
      <c r="L1828" s="684"/>
    </row>
    <row r="1829" spans="1:12" s="685" customFormat="1">
      <c r="A1829" s="189">
        <v>1818</v>
      </c>
      <c r="B1829" s="688" t="s">
        <v>1541</v>
      </c>
      <c r="C1829" s="688" t="s">
        <v>686</v>
      </c>
      <c r="D1829" s="688">
        <v>2210799</v>
      </c>
      <c r="E1829" s="686"/>
      <c r="F1829" s="688" t="s">
        <v>686</v>
      </c>
      <c r="G1829" s="688" t="s">
        <v>4003</v>
      </c>
      <c r="H1829" s="687">
        <v>0</v>
      </c>
      <c r="I1829" s="687"/>
      <c r="J1829" s="687">
        <v>9000</v>
      </c>
      <c r="K1829" s="190">
        <v>9000</v>
      </c>
      <c r="L1829" s="684"/>
    </row>
    <row r="1830" spans="1:12" s="685" customFormat="1">
      <c r="A1830" s="189">
        <v>1819</v>
      </c>
      <c r="B1830" s="688" t="s">
        <v>4001</v>
      </c>
      <c r="C1830" s="688" t="s">
        <v>686</v>
      </c>
      <c r="D1830" s="688">
        <v>2210799</v>
      </c>
      <c r="E1830" s="686"/>
      <c r="F1830" s="688" t="s">
        <v>686</v>
      </c>
      <c r="G1830" s="689" t="s">
        <v>4004</v>
      </c>
      <c r="H1830" s="687">
        <v>0</v>
      </c>
      <c r="I1830" s="687"/>
      <c r="J1830" s="687">
        <v>2000</v>
      </c>
      <c r="K1830" s="190">
        <v>2000</v>
      </c>
      <c r="L1830" s="684"/>
    </row>
    <row r="1831" spans="1:12" s="685" customFormat="1">
      <c r="A1831" s="189">
        <v>1820</v>
      </c>
      <c r="B1831" s="688" t="s">
        <v>3986</v>
      </c>
      <c r="C1831" s="688" t="s">
        <v>686</v>
      </c>
      <c r="D1831" s="688">
        <v>2210799</v>
      </c>
      <c r="E1831" s="686"/>
      <c r="F1831" s="688" t="s">
        <v>686</v>
      </c>
      <c r="G1831" s="688" t="s">
        <v>4005</v>
      </c>
      <c r="H1831" s="687">
        <v>0</v>
      </c>
      <c r="I1831" s="687"/>
      <c r="J1831" s="687">
        <v>2000</v>
      </c>
      <c r="K1831" s="190">
        <v>2000</v>
      </c>
      <c r="L1831" s="684"/>
    </row>
    <row r="1832" spans="1:12" s="685" customFormat="1">
      <c r="A1832" s="189">
        <v>1821</v>
      </c>
      <c r="B1832" s="688" t="s">
        <v>3984</v>
      </c>
      <c r="C1832" s="688" t="s">
        <v>686</v>
      </c>
      <c r="D1832" s="688">
        <v>2210799</v>
      </c>
      <c r="E1832" s="686"/>
      <c r="F1832" s="688" t="s">
        <v>686</v>
      </c>
      <c r="G1832" s="688" t="s">
        <v>4005</v>
      </c>
      <c r="H1832" s="687">
        <v>0</v>
      </c>
      <c r="I1832" s="687"/>
      <c r="J1832" s="687">
        <v>22000</v>
      </c>
      <c r="K1832" s="190">
        <v>22000</v>
      </c>
      <c r="L1832" s="684"/>
    </row>
    <row r="1833" spans="1:12" s="685" customFormat="1">
      <c r="A1833" s="189">
        <v>1822</v>
      </c>
      <c r="B1833" s="688" t="s">
        <v>3926</v>
      </c>
      <c r="C1833" s="688" t="s">
        <v>686</v>
      </c>
      <c r="D1833" s="688">
        <v>2210799</v>
      </c>
      <c r="E1833" s="686"/>
      <c r="F1833" s="688" t="s">
        <v>686</v>
      </c>
      <c r="G1833" s="688" t="s">
        <v>4006</v>
      </c>
      <c r="H1833" s="687">
        <v>0</v>
      </c>
      <c r="I1833" s="687"/>
      <c r="J1833" s="687">
        <v>67200</v>
      </c>
      <c r="K1833" s="190">
        <v>67200</v>
      </c>
      <c r="L1833" s="684"/>
    </row>
    <row r="1834" spans="1:12" s="685" customFormat="1">
      <c r="A1834" s="189">
        <v>1823</v>
      </c>
      <c r="B1834" s="688" t="s">
        <v>3862</v>
      </c>
      <c r="C1834" s="688" t="s">
        <v>686</v>
      </c>
      <c r="D1834" s="688">
        <v>2211329</v>
      </c>
      <c r="E1834" s="686"/>
      <c r="F1834" s="688" t="s">
        <v>686</v>
      </c>
      <c r="G1834" s="688" t="s">
        <v>4007</v>
      </c>
      <c r="H1834" s="687">
        <v>0</v>
      </c>
      <c r="I1834" s="687"/>
      <c r="J1834" s="687">
        <v>56000</v>
      </c>
      <c r="K1834" s="190">
        <v>56000</v>
      </c>
      <c r="L1834" s="684"/>
    </row>
    <row r="1835" spans="1:12" s="685" customFormat="1">
      <c r="A1835" s="189">
        <v>1824</v>
      </c>
      <c r="B1835" s="688" t="s">
        <v>4008</v>
      </c>
      <c r="C1835" s="688" t="s">
        <v>686</v>
      </c>
      <c r="D1835" s="688">
        <v>2211329</v>
      </c>
      <c r="E1835" s="686"/>
      <c r="F1835" s="688" t="s">
        <v>686</v>
      </c>
      <c r="G1835" s="688" t="s">
        <v>4007</v>
      </c>
      <c r="H1835" s="687">
        <v>0</v>
      </c>
      <c r="I1835" s="687"/>
      <c r="J1835" s="687">
        <v>56000</v>
      </c>
      <c r="K1835" s="190">
        <v>56000</v>
      </c>
      <c r="L1835" s="684"/>
    </row>
    <row r="1836" spans="1:12" s="685" customFormat="1">
      <c r="A1836" s="189">
        <v>1825</v>
      </c>
      <c r="B1836" s="688" t="s">
        <v>3893</v>
      </c>
      <c r="C1836" s="688" t="s">
        <v>686</v>
      </c>
      <c r="D1836" s="688">
        <v>2211329</v>
      </c>
      <c r="E1836" s="686"/>
      <c r="F1836" s="688" t="s">
        <v>686</v>
      </c>
      <c r="G1836" s="688" t="s">
        <v>4007</v>
      </c>
      <c r="H1836" s="687">
        <v>0</v>
      </c>
      <c r="I1836" s="687"/>
      <c r="J1836" s="687">
        <v>25200</v>
      </c>
      <c r="K1836" s="190">
        <v>25200</v>
      </c>
      <c r="L1836" s="684"/>
    </row>
    <row r="1837" spans="1:12" s="685" customFormat="1">
      <c r="A1837" s="189">
        <v>1826</v>
      </c>
      <c r="B1837" s="688" t="s">
        <v>4009</v>
      </c>
      <c r="C1837" s="688" t="s">
        <v>686</v>
      </c>
      <c r="D1837" s="688">
        <v>2211329</v>
      </c>
      <c r="E1837" s="686"/>
      <c r="F1837" s="688" t="s">
        <v>686</v>
      </c>
      <c r="G1837" s="688" t="s">
        <v>4007</v>
      </c>
      <c r="H1837" s="687">
        <v>0</v>
      </c>
      <c r="I1837" s="687"/>
      <c r="J1837" s="687">
        <v>44800</v>
      </c>
      <c r="K1837" s="190">
        <v>44800</v>
      </c>
      <c r="L1837" s="684"/>
    </row>
    <row r="1838" spans="1:12" s="685" customFormat="1">
      <c r="A1838" s="189">
        <v>1827</v>
      </c>
      <c r="B1838" s="688" t="s">
        <v>4010</v>
      </c>
      <c r="C1838" s="688" t="s">
        <v>686</v>
      </c>
      <c r="D1838" s="688">
        <v>2211329</v>
      </c>
      <c r="E1838" s="686"/>
      <c r="F1838" s="688" t="s">
        <v>686</v>
      </c>
      <c r="G1838" s="688" t="s">
        <v>4007</v>
      </c>
      <c r="H1838" s="687">
        <v>0</v>
      </c>
      <c r="I1838" s="687"/>
      <c r="J1838" s="687">
        <v>44800</v>
      </c>
      <c r="K1838" s="190">
        <v>44800</v>
      </c>
      <c r="L1838" s="684"/>
    </row>
    <row r="1839" spans="1:12" s="685" customFormat="1">
      <c r="A1839" s="189">
        <v>1828</v>
      </c>
      <c r="B1839" s="688" t="s">
        <v>4011</v>
      </c>
      <c r="C1839" s="688" t="s">
        <v>686</v>
      </c>
      <c r="D1839" s="688">
        <v>2211329</v>
      </c>
      <c r="E1839" s="686"/>
      <c r="F1839" s="688" t="s">
        <v>686</v>
      </c>
      <c r="G1839" s="688" t="s">
        <v>4007</v>
      </c>
      <c r="H1839" s="687">
        <v>0</v>
      </c>
      <c r="I1839" s="687"/>
      <c r="J1839" s="687">
        <v>44800</v>
      </c>
      <c r="K1839" s="190">
        <v>44800</v>
      </c>
      <c r="L1839" s="684"/>
    </row>
    <row r="1840" spans="1:12" s="685" customFormat="1">
      <c r="A1840" s="189">
        <v>1829</v>
      </c>
      <c r="B1840" s="688" t="s">
        <v>4012</v>
      </c>
      <c r="C1840" s="688" t="s">
        <v>686</v>
      </c>
      <c r="D1840" s="688">
        <v>2211329</v>
      </c>
      <c r="E1840" s="686"/>
      <c r="F1840" s="688" t="s">
        <v>686</v>
      </c>
      <c r="G1840" s="688" t="s">
        <v>4007</v>
      </c>
      <c r="H1840" s="687">
        <v>0</v>
      </c>
      <c r="I1840" s="687"/>
      <c r="J1840" s="687">
        <v>44800</v>
      </c>
      <c r="K1840" s="190">
        <v>44800</v>
      </c>
      <c r="L1840" s="684"/>
    </row>
    <row r="1841" spans="1:12" s="685" customFormat="1">
      <c r="A1841" s="189">
        <v>1830</v>
      </c>
      <c r="B1841" s="688" t="s">
        <v>4013</v>
      </c>
      <c r="C1841" s="688" t="s">
        <v>686</v>
      </c>
      <c r="D1841" s="688">
        <v>2211329</v>
      </c>
      <c r="E1841" s="686"/>
      <c r="F1841" s="688" t="s">
        <v>686</v>
      </c>
      <c r="G1841" s="688" t="s">
        <v>4007</v>
      </c>
      <c r="H1841" s="687">
        <v>0</v>
      </c>
      <c r="I1841" s="687"/>
      <c r="J1841" s="687">
        <v>44800</v>
      </c>
      <c r="K1841" s="190">
        <v>44800</v>
      </c>
      <c r="L1841" s="684"/>
    </row>
    <row r="1842" spans="1:12" s="685" customFormat="1">
      <c r="A1842" s="189">
        <v>1831</v>
      </c>
      <c r="B1842" s="688" t="s">
        <v>4014</v>
      </c>
      <c r="C1842" s="688" t="s">
        <v>686</v>
      </c>
      <c r="D1842" s="688">
        <v>2211329</v>
      </c>
      <c r="E1842" s="686"/>
      <c r="F1842" s="688" t="s">
        <v>686</v>
      </c>
      <c r="G1842" s="688" t="s">
        <v>4007</v>
      </c>
      <c r="H1842" s="687">
        <v>0</v>
      </c>
      <c r="I1842" s="687"/>
      <c r="J1842" s="687">
        <v>12600</v>
      </c>
      <c r="K1842" s="190">
        <v>12600</v>
      </c>
      <c r="L1842" s="684"/>
    </row>
    <row r="1843" spans="1:12" s="685" customFormat="1">
      <c r="A1843" s="189">
        <v>1832</v>
      </c>
      <c r="B1843" s="688" t="s">
        <v>3872</v>
      </c>
      <c r="C1843" s="688" t="s">
        <v>686</v>
      </c>
      <c r="D1843" s="688">
        <v>2211329</v>
      </c>
      <c r="E1843" s="686"/>
      <c r="F1843" s="688" t="s">
        <v>686</v>
      </c>
      <c r="G1843" s="688" t="s">
        <v>4007</v>
      </c>
      <c r="H1843" s="687">
        <v>0</v>
      </c>
      <c r="I1843" s="687"/>
      <c r="J1843" s="687">
        <v>12600</v>
      </c>
      <c r="K1843" s="190">
        <v>12600</v>
      </c>
      <c r="L1843" s="684"/>
    </row>
    <row r="1844" spans="1:12" s="685" customFormat="1">
      <c r="A1844" s="189">
        <v>1833</v>
      </c>
      <c r="B1844" s="688" t="s">
        <v>4015</v>
      </c>
      <c r="C1844" s="688" t="s">
        <v>686</v>
      </c>
      <c r="D1844" s="688">
        <v>2211329</v>
      </c>
      <c r="E1844" s="686"/>
      <c r="F1844" s="688" t="s">
        <v>686</v>
      </c>
      <c r="G1844" s="688" t="s">
        <v>4007</v>
      </c>
      <c r="H1844" s="687">
        <v>0</v>
      </c>
      <c r="I1844" s="687"/>
      <c r="J1844" s="687">
        <v>25200</v>
      </c>
      <c r="K1844" s="190">
        <v>25200</v>
      </c>
      <c r="L1844" s="684"/>
    </row>
    <row r="1845" spans="1:12" s="685" customFormat="1">
      <c r="A1845" s="189">
        <v>1834</v>
      </c>
      <c r="B1845" s="688" t="s">
        <v>3898</v>
      </c>
      <c r="C1845" s="688" t="s">
        <v>686</v>
      </c>
      <c r="D1845" s="688">
        <v>2211329</v>
      </c>
      <c r="E1845" s="686"/>
      <c r="F1845" s="688" t="s">
        <v>686</v>
      </c>
      <c r="G1845" s="688" t="s">
        <v>4007</v>
      </c>
      <c r="H1845" s="687">
        <v>0</v>
      </c>
      <c r="I1845" s="687"/>
      <c r="J1845" s="687">
        <v>67200</v>
      </c>
      <c r="K1845" s="190">
        <v>67200</v>
      </c>
      <c r="L1845" s="684"/>
    </row>
    <row r="1846" spans="1:12" s="685" customFormat="1">
      <c r="A1846" s="189">
        <v>1835</v>
      </c>
      <c r="B1846" s="688" t="s">
        <v>3885</v>
      </c>
      <c r="C1846" s="688" t="s">
        <v>686</v>
      </c>
      <c r="D1846" s="688">
        <v>2211329</v>
      </c>
      <c r="E1846" s="686"/>
      <c r="F1846" s="688" t="s">
        <v>686</v>
      </c>
      <c r="G1846" s="688" t="s">
        <v>4016</v>
      </c>
      <c r="H1846" s="687">
        <v>0</v>
      </c>
      <c r="I1846" s="687"/>
      <c r="J1846" s="687">
        <v>56000</v>
      </c>
      <c r="K1846" s="190">
        <v>56000</v>
      </c>
      <c r="L1846" s="684"/>
    </row>
    <row r="1847" spans="1:12" s="685" customFormat="1">
      <c r="A1847" s="189">
        <v>1836</v>
      </c>
      <c r="B1847" s="688" t="s">
        <v>4017</v>
      </c>
      <c r="C1847" s="688" t="s">
        <v>686</v>
      </c>
      <c r="D1847" s="688">
        <v>2211329</v>
      </c>
      <c r="E1847" s="686"/>
      <c r="F1847" s="688" t="s">
        <v>686</v>
      </c>
      <c r="G1847" s="688" t="s">
        <v>4016</v>
      </c>
      <c r="H1847" s="687">
        <v>0</v>
      </c>
      <c r="I1847" s="687"/>
      <c r="J1847" s="687">
        <v>56000</v>
      </c>
      <c r="K1847" s="190">
        <v>56000</v>
      </c>
      <c r="L1847" s="684"/>
    </row>
    <row r="1848" spans="1:12" s="685" customFormat="1">
      <c r="A1848" s="189">
        <v>1837</v>
      </c>
      <c r="B1848" s="688" t="s">
        <v>3889</v>
      </c>
      <c r="C1848" s="688" t="s">
        <v>686</v>
      </c>
      <c r="D1848" s="688">
        <v>2211329</v>
      </c>
      <c r="E1848" s="686"/>
      <c r="F1848" s="688" t="s">
        <v>686</v>
      </c>
      <c r="G1848" s="688" t="s">
        <v>4016</v>
      </c>
      <c r="H1848" s="687">
        <v>0</v>
      </c>
      <c r="I1848" s="687"/>
      <c r="J1848" s="687">
        <v>56000</v>
      </c>
      <c r="K1848" s="190">
        <v>56000</v>
      </c>
      <c r="L1848" s="684"/>
    </row>
    <row r="1849" spans="1:12" s="685" customFormat="1">
      <c r="A1849" s="189">
        <v>1838</v>
      </c>
      <c r="B1849" s="688" t="s">
        <v>4010</v>
      </c>
      <c r="C1849" s="688" t="s">
        <v>686</v>
      </c>
      <c r="D1849" s="688">
        <v>2211329</v>
      </c>
      <c r="E1849" s="686"/>
      <c r="F1849" s="688" t="s">
        <v>686</v>
      </c>
      <c r="G1849" s="688" t="s">
        <v>4016</v>
      </c>
      <c r="H1849" s="687">
        <v>0</v>
      </c>
      <c r="I1849" s="687"/>
      <c r="J1849" s="687">
        <v>44800</v>
      </c>
      <c r="K1849" s="190">
        <v>44800</v>
      </c>
      <c r="L1849" s="684"/>
    </row>
    <row r="1850" spans="1:12" s="685" customFormat="1">
      <c r="A1850" s="189">
        <v>1839</v>
      </c>
      <c r="B1850" s="688" t="s">
        <v>4018</v>
      </c>
      <c r="C1850" s="688" t="s">
        <v>686</v>
      </c>
      <c r="D1850" s="688">
        <v>2211329</v>
      </c>
      <c r="E1850" s="686"/>
      <c r="F1850" s="688" t="s">
        <v>686</v>
      </c>
      <c r="G1850" s="688" t="s">
        <v>4016</v>
      </c>
      <c r="H1850" s="687">
        <v>0</v>
      </c>
      <c r="I1850" s="687"/>
      <c r="J1850" s="687">
        <v>44800</v>
      </c>
      <c r="K1850" s="190">
        <v>44800</v>
      </c>
      <c r="L1850" s="684"/>
    </row>
    <row r="1851" spans="1:12" s="685" customFormat="1">
      <c r="A1851" s="189">
        <v>1840</v>
      </c>
      <c r="B1851" s="688" t="s">
        <v>4019</v>
      </c>
      <c r="C1851" s="688" t="s">
        <v>686</v>
      </c>
      <c r="D1851" s="688">
        <v>2211329</v>
      </c>
      <c r="E1851" s="686"/>
      <c r="F1851" s="688" t="s">
        <v>686</v>
      </c>
      <c r="G1851" s="688" t="s">
        <v>4016</v>
      </c>
      <c r="H1851" s="687">
        <v>0</v>
      </c>
      <c r="I1851" s="687"/>
      <c r="J1851" s="687">
        <v>44800</v>
      </c>
      <c r="K1851" s="190">
        <v>44800</v>
      </c>
      <c r="L1851" s="684"/>
    </row>
    <row r="1852" spans="1:12" s="685" customFormat="1">
      <c r="A1852" s="189">
        <v>1841</v>
      </c>
      <c r="B1852" s="688" t="s">
        <v>4011</v>
      </c>
      <c r="C1852" s="688" t="s">
        <v>686</v>
      </c>
      <c r="D1852" s="688">
        <v>2211329</v>
      </c>
      <c r="E1852" s="686"/>
      <c r="F1852" s="688" t="s">
        <v>686</v>
      </c>
      <c r="G1852" s="688" t="s">
        <v>4016</v>
      </c>
      <c r="H1852" s="687">
        <v>0</v>
      </c>
      <c r="I1852" s="687"/>
      <c r="J1852" s="687">
        <v>44800</v>
      </c>
      <c r="K1852" s="190">
        <v>44800</v>
      </c>
      <c r="L1852" s="684"/>
    </row>
    <row r="1853" spans="1:12" s="685" customFormat="1">
      <c r="A1853" s="189">
        <v>1842</v>
      </c>
      <c r="B1853" s="688" t="s">
        <v>4020</v>
      </c>
      <c r="C1853" s="688" t="s">
        <v>686</v>
      </c>
      <c r="D1853" s="688">
        <v>2211329</v>
      </c>
      <c r="E1853" s="686"/>
      <c r="F1853" s="688" t="s">
        <v>686</v>
      </c>
      <c r="G1853" s="688" t="s">
        <v>4016</v>
      </c>
      <c r="H1853" s="687">
        <v>0</v>
      </c>
      <c r="I1853" s="687"/>
      <c r="J1853" s="687">
        <v>25200</v>
      </c>
      <c r="K1853" s="190">
        <v>25200</v>
      </c>
      <c r="L1853" s="684"/>
    </row>
    <row r="1854" spans="1:12" s="685" customFormat="1">
      <c r="A1854" s="189">
        <v>1843</v>
      </c>
      <c r="B1854" s="688" t="s">
        <v>4015</v>
      </c>
      <c r="C1854" s="688" t="s">
        <v>686</v>
      </c>
      <c r="D1854" s="688">
        <v>2211329</v>
      </c>
      <c r="E1854" s="686"/>
      <c r="F1854" s="688" t="s">
        <v>686</v>
      </c>
      <c r="G1854" s="688" t="s">
        <v>4016</v>
      </c>
      <c r="H1854" s="687">
        <v>0</v>
      </c>
      <c r="I1854" s="687"/>
      <c r="J1854" s="687">
        <v>25200</v>
      </c>
      <c r="K1854" s="190">
        <v>25200</v>
      </c>
      <c r="L1854" s="684"/>
    </row>
    <row r="1855" spans="1:12" s="685" customFormat="1">
      <c r="A1855" s="189">
        <v>1844</v>
      </c>
      <c r="B1855" s="688" t="s">
        <v>3930</v>
      </c>
      <c r="C1855" s="688" t="s">
        <v>686</v>
      </c>
      <c r="D1855" s="688">
        <v>2211329</v>
      </c>
      <c r="E1855" s="686"/>
      <c r="F1855" s="688" t="s">
        <v>686</v>
      </c>
      <c r="G1855" s="688" t="s">
        <v>4016</v>
      </c>
      <c r="H1855" s="687">
        <v>0</v>
      </c>
      <c r="I1855" s="687"/>
      <c r="J1855" s="687">
        <v>16800</v>
      </c>
      <c r="K1855" s="190">
        <v>16800</v>
      </c>
      <c r="L1855" s="684"/>
    </row>
    <row r="1856" spans="1:12" s="685" customFormat="1">
      <c r="A1856" s="189">
        <v>1845</v>
      </c>
      <c r="B1856" s="688" t="s">
        <v>3885</v>
      </c>
      <c r="C1856" s="688" t="s">
        <v>686</v>
      </c>
      <c r="D1856" s="688">
        <v>2211329</v>
      </c>
      <c r="E1856" s="686"/>
      <c r="F1856" s="688" t="s">
        <v>686</v>
      </c>
      <c r="G1856" s="688" t="s">
        <v>4021</v>
      </c>
      <c r="H1856" s="687">
        <v>0</v>
      </c>
      <c r="I1856" s="687"/>
      <c r="J1856" s="687">
        <v>16800</v>
      </c>
      <c r="K1856" s="190">
        <v>16800</v>
      </c>
      <c r="L1856" s="684"/>
    </row>
    <row r="1857" spans="1:12" s="685" customFormat="1">
      <c r="A1857" s="189">
        <v>1846</v>
      </c>
      <c r="B1857" s="688" t="s">
        <v>3862</v>
      </c>
      <c r="C1857" s="688" t="s">
        <v>686</v>
      </c>
      <c r="D1857" s="688">
        <v>2211329</v>
      </c>
      <c r="E1857" s="686"/>
      <c r="F1857" s="688" t="s">
        <v>686</v>
      </c>
      <c r="G1857" s="688" t="s">
        <v>4021</v>
      </c>
      <c r="H1857" s="687">
        <v>0</v>
      </c>
      <c r="I1857" s="687"/>
      <c r="J1857" s="687">
        <v>14000</v>
      </c>
      <c r="K1857" s="190">
        <v>14000</v>
      </c>
      <c r="L1857" s="684"/>
    </row>
    <row r="1858" spans="1:12" s="685" customFormat="1">
      <c r="A1858" s="189">
        <v>1847</v>
      </c>
      <c r="B1858" s="688" t="s">
        <v>3912</v>
      </c>
      <c r="C1858" s="688" t="s">
        <v>686</v>
      </c>
      <c r="D1858" s="688">
        <v>2211329</v>
      </c>
      <c r="E1858" s="686"/>
      <c r="F1858" s="688" t="s">
        <v>686</v>
      </c>
      <c r="G1858" s="688" t="s">
        <v>4021</v>
      </c>
      <c r="H1858" s="687">
        <v>0</v>
      </c>
      <c r="I1858" s="687"/>
      <c r="J1858" s="687">
        <v>14000</v>
      </c>
      <c r="K1858" s="190">
        <v>14000</v>
      </c>
      <c r="L1858" s="684"/>
    </row>
    <row r="1859" spans="1:12" s="685" customFormat="1">
      <c r="A1859" s="189">
        <v>1848</v>
      </c>
      <c r="B1859" s="688" t="s">
        <v>3893</v>
      </c>
      <c r="C1859" s="688" t="s">
        <v>686</v>
      </c>
      <c r="D1859" s="688">
        <v>2211329</v>
      </c>
      <c r="E1859" s="686"/>
      <c r="F1859" s="688" t="s">
        <v>686</v>
      </c>
      <c r="G1859" s="688" t="s">
        <v>4021</v>
      </c>
      <c r="H1859" s="687">
        <v>0</v>
      </c>
      <c r="I1859" s="687"/>
      <c r="J1859" s="687">
        <v>14000</v>
      </c>
      <c r="K1859" s="190">
        <v>14000</v>
      </c>
      <c r="L1859" s="684"/>
    </row>
    <row r="1860" spans="1:12" s="685" customFormat="1">
      <c r="A1860" s="189">
        <v>1849</v>
      </c>
      <c r="B1860" s="688" t="s">
        <v>4017</v>
      </c>
      <c r="C1860" s="688" t="s">
        <v>686</v>
      </c>
      <c r="D1860" s="688">
        <v>2211329</v>
      </c>
      <c r="E1860" s="686"/>
      <c r="F1860" s="688" t="s">
        <v>686</v>
      </c>
      <c r="G1860" s="688" t="s">
        <v>4021</v>
      </c>
      <c r="H1860" s="687">
        <v>0</v>
      </c>
      <c r="I1860" s="687"/>
      <c r="J1860" s="687">
        <v>11200</v>
      </c>
      <c r="K1860" s="190">
        <v>11200</v>
      </c>
      <c r="L1860" s="684"/>
    </row>
    <row r="1861" spans="1:12" s="685" customFormat="1">
      <c r="A1861" s="189">
        <v>1850</v>
      </c>
      <c r="B1861" s="688" t="s">
        <v>4010</v>
      </c>
      <c r="C1861" s="688" t="s">
        <v>686</v>
      </c>
      <c r="D1861" s="688">
        <v>2211329</v>
      </c>
      <c r="E1861" s="686"/>
      <c r="F1861" s="688" t="s">
        <v>686</v>
      </c>
      <c r="G1861" s="688" t="s">
        <v>4021</v>
      </c>
      <c r="H1861" s="687">
        <v>0</v>
      </c>
      <c r="I1861" s="687"/>
      <c r="J1861" s="687">
        <v>11200</v>
      </c>
      <c r="K1861" s="190">
        <v>11200</v>
      </c>
      <c r="L1861" s="684"/>
    </row>
    <row r="1862" spans="1:12" s="685" customFormat="1">
      <c r="A1862" s="189">
        <v>1851</v>
      </c>
      <c r="B1862" s="688" t="s">
        <v>4011</v>
      </c>
      <c r="C1862" s="688" t="s">
        <v>686</v>
      </c>
      <c r="D1862" s="688">
        <v>2211329</v>
      </c>
      <c r="E1862" s="686"/>
      <c r="F1862" s="688" t="s">
        <v>686</v>
      </c>
      <c r="G1862" s="688" t="s">
        <v>4021</v>
      </c>
      <c r="H1862" s="687">
        <v>0</v>
      </c>
      <c r="I1862" s="687"/>
      <c r="J1862" s="687">
        <v>11200</v>
      </c>
      <c r="K1862" s="190">
        <v>11200</v>
      </c>
      <c r="L1862" s="684"/>
    </row>
    <row r="1863" spans="1:12" s="685" customFormat="1">
      <c r="A1863" s="189">
        <v>1852</v>
      </c>
      <c r="B1863" s="688" t="s">
        <v>4018</v>
      </c>
      <c r="C1863" s="688" t="s">
        <v>686</v>
      </c>
      <c r="D1863" s="688">
        <v>2211329</v>
      </c>
      <c r="E1863" s="686"/>
      <c r="F1863" s="688" t="s">
        <v>686</v>
      </c>
      <c r="G1863" s="688" t="s">
        <v>4021</v>
      </c>
      <c r="H1863" s="687">
        <v>0</v>
      </c>
      <c r="I1863" s="687"/>
      <c r="J1863" s="687">
        <v>11200</v>
      </c>
      <c r="K1863" s="190">
        <v>11200</v>
      </c>
      <c r="L1863" s="684"/>
    </row>
    <row r="1864" spans="1:12" s="685" customFormat="1">
      <c r="A1864" s="189">
        <v>1853</v>
      </c>
      <c r="B1864" s="688" t="s">
        <v>3922</v>
      </c>
      <c r="C1864" s="688" t="s">
        <v>686</v>
      </c>
      <c r="D1864" s="688">
        <v>2211329</v>
      </c>
      <c r="E1864" s="686"/>
      <c r="F1864" s="688" t="s">
        <v>686</v>
      </c>
      <c r="G1864" s="688" t="s">
        <v>4021</v>
      </c>
      <c r="H1864" s="687">
        <v>0</v>
      </c>
      <c r="I1864" s="687"/>
      <c r="J1864" s="687">
        <v>11200</v>
      </c>
      <c r="K1864" s="190">
        <v>11200</v>
      </c>
      <c r="L1864" s="684"/>
    </row>
    <row r="1865" spans="1:12" s="685" customFormat="1">
      <c r="A1865" s="189">
        <v>1854</v>
      </c>
      <c r="B1865" s="688" t="s">
        <v>4020</v>
      </c>
      <c r="C1865" s="688" t="s">
        <v>686</v>
      </c>
      <c r="D1865" s="688">
        <v>2211329</v>
      </c>
      <c r="E1865" s="686"/>
      <c r="F1865" s="688" t="s">
        <v>686</v>
      </c>
      <c r="G1865" s="688" t="s">
        <v>4021</v>
      </c>
      <c r="H1865" s="687">
        <v>0</v>
      </c>
      <c r="I1865" s="687"/>
      <c r="J1865" s="687">
        <v>11200</v>
      </c>
      <c r="K1865" s="190">
        <v>11200</v>
      </c>
      <c r="L1865" s="684"/>
    </row>
    <row r="1866" spans="1:12" s="685" customFormat="1">
      <c r="A1866" s="189">
        <v>1855</v>
      </c>
      <c r="B1866" s="688" t="s">
        <v>4022</v>
      </c>
      <c r="C1866" s="688" t="s">
        <v>686</v>
      </c>
      <c r="D1866" s="688">
        <v>2211329</v>
      </c>
      <c r="E1866" s="686"/>
      <c r="F1866" s="688" t="s">
        <v>686</v>
      </c>
      <c r="G1866" s="688" t="s">
        <v>4021</v>
      </c>
      <c r="H1866" s="687">
        <v>0</v>
      </c>
      <c r="I1866" s="687"/>
      <c r="J1866" s="687">
        <v>6300</v>
      </c>
      <c r="K1866" s="190">
        <v>6300</v>
      </c>
      <c r="L1866" s="684"/>
    </row>
    <row r="1867" spans="1:12" s="685" customFormat="1">
      <c r="A1867" s="189">
        <v>1856</v>
      </c>
      <c r="B1867" s="688" t="s">
        <v>4023</v>
      </c>
      <c r="C1867" s="688" t="s">
        <v>686</v>
      </c>
      <c r="D1867" s="688">
        <v>2211329</v>
      </c>
      <c r="E1867" s="686"/>
      <c r="F1867" s="688" t="s">
        <v>686</v>
      </c>
      <c r="G1867" s="688" t="s">
        <v>4021</v>
      </c>
      <c r="H1867" s="687">
        <v>0</v>
      </c>
      <c r="I1867" s="687"/>
      <c r="J1867" s="687">
        <v>6300</v>
      </c>
      <c r="K1867" s="190">
        <v>6300</v>
      </c>
      <c r="L1867" s="684"/>
    </row>
    <row r="1868" spans="1:12" s="685" customFormat="1">
      <c r="A1868" s="189">
        <v>1857</v>
      </c>
      <c r="B1868" s="688" t="s">
        <v>3898</v>
      </c>
      <c r="C1868" s="688" t="s">
        <v>686</v>
      </c>
      <c r="D1868" s="688">
        <v>2211329</v>
      </c>
      <c r="E1868" s="686"/>
      <c r="F1868" s="688" t="s">
        <v>686</v>
      </c>
      <c r="G1868" s="688" t="s">
        <v>4021</v>
      </c>
      <c r="H1868" s="687">
        <v>0</v>
      </c>
      <c r="I1868" s="687"/>
      <c r="J1868" s="687">
        <v>6300</v>
      </c>
      <c r="K1868" s="190">
        <v>6300</v>
      </c>
      <c r="L1868" s="684"/>
    </row>
    <row r="1869" spans="1:12" s="685" customFormat="1">
      <c r="A1869" s="189">
        <v>1858</v>
      </c>
      <c r="B1869" s="688" t="s">
        <v>3892</v>
      </c>
      <c r="C1869" s="688" t="s">
        <v>686</v>
      </c>
      <c r="D1869" s="688">
        <v>2211329</v>
      </c>
      <c r="E1869" s="686"/>
      <c r="F1869" s="688" t="s">
        <v>686</v>
      </c>
      <c r="G1869" s="688" t="s">
        <v>4021</v>
      </c>
      <c r="H1869" s="687">
        <v>0</v>
      </c>
      <c r="I1869" s="687"/>
      <c r="J1869" s="687">
        <v>67200</v>
      </c>
      <c r="K1869" s="190">
        <v>67200</v>
      </c>
      <c r="L1869" s="684"/>
    </row>
    <row r="1870" spans="1:12" s="685" customFormat="1">
      <c r="A1870" s="189">
        <v>1859</v>
      </c>
      <c r="B1870" s="688" t="s">
        <v>3900</v>
      </c>
      <c r="C1870" s="688" t="s">
        <v>686</v>
      </c>
      <c r="D1870" s="688">
        <v>2211329</v>
      </c>
      <c r="E1870" s="686"/>
      <c r="F1870" s="688" t="s">
        <v>686</v>
      </c>
      <c r="G1870" s="688" t="s">
        <v>4024</v>
      </c>
      <c r="H1870" s="687">
        <v>0</v>
      </c>
      <c r="I1870" s="687"/>
      <c r="J1870" s="687">
        <v>67200</v>
      </c>
      <c r="K1870" s="190">
        <v>67200</v>
      </c>
      <c r="L1870" s="684"/>
    </row>
    <row r="1871" spans="1:12" s="685" customFormat="1">
      <c r="A1871" s="189">
        <v>1860</v>
      </c>
      <c r="B1871" s="688" t="s">
        <v>3862</v>
      </c>
      <c r="C1871" s="688" t="s">
        <v>686</v>
      </c>
      <c r="D1871" s="688">
        <v>2211329</v>
      </c>
      <c r="E1871" s="686"/>
      <c r="F1871" s="688" t="s">
        <v>686</v>
      </c>
      <c r="G1871" s="688" t="s">
        <v>4024</v>
      </c>
      <c r="H1871" s="687">
        <v>0</v>
      </c>
      <c r="I1871" s="687"/>
      <c r="J1871" s="687">
        <v>56000</v>
      </c>
      <c r="K1871" s="190">
        <v>56000</v>
      </c>
      <c r="L1871" s="684"/>
    </row>
    <row r="1872" spans="1:12" s="685" customFormat="1">
      <c r="A1872" s="189">
        <v>1861</v>
      </c>
      <c r="B1872" s="688" t="s">
        <v>4025</v>
      </c>
      <c r="C1872" s="688" t="s">
        <v>686</v>
      </c>
      <c r="D1872" s="688">
        <v>2211329</v>
      </c>
      <c r="E1872" s="686"/>
      <c r="F1872" s="688" t="s">
        <v>686</v>
      </c>
      <c r="G1872" s="688" t="s">
        <v>4024</v>
      </c>
      <c r="H1872" s="687">
        <v>0</v>
      </c>
      <c r="I1872" s="687"/>
      <c r="J1872" s="687">
        <v>56000</v>
      </c>
      <c r="K1872" s="190">
        <v>56000</v>
      </c>
      <c r="L1872" s="684"/>
    </row>
    <row r="1873" spans="1:14" s="685" customFormat="1">
      <c r="A1873" s="189">
        <v>1862</v>
      </c>
      <c r="B1873" s="688" t="s">
        <v>4026</v>
      </c>
      <c r="C1873" s="688" t="s">
        <v>686</v>
      </c>
      <c r="D1873" s="688">
        <v>2211329</v>
      </c>
      <c r="E1873" s="686"/>
      <c r="F1873" s="688" t="s">
        <v>686</v>
      </c>
      <c r="G1873" s="688" t="s">
        <v>4024</v>
      </c>
      <c r="H1873" s="687">
        <v>0</v>
      </c>
      <c r="I1873" s="687"/>
      <c r="J1873" s="687">
        <v>44800</v>
      </c>
      <c r="K1873" s="190">
        <v>44800</v>
      </c>
      <c r="L1873" s="684"/>
    </row>
    <row r="1874" spans="1:14" s="685" customFormat="1">
      <c r="A1874" s="189">
        <v>1863</v>
      </c>
      <c r="B1874" s="688" t="s">
        <v>3867</v>
      </c>
      <c r="C1874" s="688" t="s">
        <v>686</v>
      </c>
      <c r="D1874" s="688">
        <v>2211329</v>
      </c>
      <c r="E1874" s="686"/>
      <c r="F1874" s="688" t="s">
        <v>686</v>
      </c>
      <c r="G1874" s="688" t="s">
        <v>4024</v>
      </c>
      <c r="H1874" s="687">
        <v>0</v>
      </c>
      <c r="I1874" s="687"/>
      <c r="J1874" s="687">
        <v>44800</v>
      </c>
      <c r="K1874" s="190">
        <v>44800</v>
      </c>
      <c r="L1874" s="684"/>
    </row>
    <row r="1875" spans="1:14" s="685" customFormat="1">
      <c r="A1875" s="189">
        <v>1864</v>
      </c>
      <c r="B1875" s="688" t="s">
        <v>4010</v>
      </c>
      <c r="C1875" s="688" t="s">
        <v>686</v>
      </c>
      <c r="D1875" s="688">
        <v>2211329</v>
      </c>
      <c r="E1875" s="686"/>
      <c r="F1875" s="688" t="s">
        <v>686</v>
      </c>
      <c r="G1875" s="688" t="s">
        <v>4024</v>
      </c>
      <c r="H1875" s="687">
        <v>0</v>
      </c>
      <c r="I1875" s="687"/>
      <c r="J1875" s="687">
        <v>44800</v>
      </c>
      <c r="K1875" s="190">
        <v>44800</v>
      </c>
      <c r="L1875" s="684"/>
    </row>
    <row r="1876" spans="1:14" s="685" customFormat="1">
      <c r="A1876" s="189">
        <v>1865</v>
      </c>
      <c r="B1876" s="688" t="s">
        <v>4011</v>
      </c>
      <c r="C1876" s="688" t="s">
        <v>686</v>
      </c>
      <c r="D1876" s="688">
        <v>2211329</v>
      </c>
      <c r="E1876" s="686"/>
      <c r="F1876" s="688" t="s">
        <v>686</v>
      </c>
      <c r="G1876" s="688" t="s">
        <v>4024</v>
      </c>
      <c r="H1876" s="687">
        <v>0</v>
      </c>
      <c r="I1876" s="687"/>
      <c r="J1876" s="687">
        <v>44800</v>
      </c>
      <c r="K1876" s="190">
        <v>44800</v>
      </c>
      <c r="L1876" s="684"/>
    </row>
    <row r="1877" spans="1:14" s="685" customFormat="1">
      <c r="A1877" s="189">
        <v>1866</v>
      </c>
      <c r="B1877" s="688" t="s">
        <v>4018</v>
      </c>
      <c r="C1877" s="688" t="s">
        <v>686</v>
      </c>
      <c r="D1877" s="688">
        <v>2211329</v>
      </c>
      <c r="E1877" s="686"/>
      <c r="F1877" s="688" t="s">
        <v>686</v>
      </c>
      <c r="G1877" s="688" t="s">
        <v>4024</v>
      </c>
      <c r="H1877" s="687">
        <v>0</v>
      </c>
      <c r="I1877" s="687"/>
      <c r="J1877" s="687">
        <v>44800</v>
      </c>
      <c r="K1877" s="190">
        <v>44800</v>
      </c>
      <c r="L1877" s="684"/>
    </row>
    <row r="1878" spans="1:14" s="685" customFormat="1">
      <c r="A1878" s="189">
        <v>1867</v>
      </c>
      <c r="B1878" s="688" t="s">
        <v>3922</v>
      </c>
      <c r="C1878" s="688" t="s">
        <v>686</v>
      </c>
      <c r="D1878" s="688">
        <v>2211329</v>
      </c>
      <c r="E1878" s="686"/>
      <c r="F1878" s="688" t="s">
        <v>686</v>
      </c>
      <c r="G1878" s="688" t="s">
        <v>4024</v>
      </c>
      <c r="H1878" s="687">
        <v>0</v>
      </c>
      <c r="I1878" s="687"/>
      <c r="J1878" s="687">
        <v>44800</v>
      </c>
      <c r="K1878" s="190">
        <v>44800</v>
      </c>
      <c r="L1878" s="684"/>
    </row>
    <row r="1879" spans="1:14" s="685" customFormat="1">
      <c r="A1879" s="189">
        <v>1868</v>
      </c>
      <c r="B1879" s="688" t="s">
        <v>4027</v>
      </c>
      <c r="C1879" s="688" t="s">
        <v>686</v>
      </c>
      <c r="D1879" s="688">
        <v>2211329</v>
      </c>
      <c r="E1879" s="686"/>
      <c r="F1879" s="688" t="s">
        <v>686</v>
      </c>
      <c r="G1879" s="688" t="s">
        <v>4024</v>
      </c>
      <c r="H1879" s="687">
        <v>0</v>
      </c>
      <c r="I1879" s="687"/>
      <c r="J1879" s="687">
        <v>25200</v>
      </c>
      <c r="K1879" s="190">
        <v>25200</v>
      </c>
      <c r="L1879" s="684"/>
      <c r="M1879" s="911"/>
      <c r="N1879" s="911"/>
    </row>
    <row r="1880" spans="1:14" s="685" customFormat="1">
      <c r="A1880" s="189">
        <v>1869</v>
      </c>
      <c r="B1880" s="688" t="s">
        <v>3892</v>
      </c>
      <c r="C1880" s="688" t="s">
        <v>686</v>
      </c>
      <c r="D1880" s="688">
        <v>2211329</v>
      </c>
      <c r="E1880" s="686"/>
      <c r="F1880" s="688" t="s">
        <v>686</v>
      </c>
      <c r="G1880" s="688" t="s">
        <v>4024</v>
      </c>
      <c r="H1880" s="687">
        <v>0</v>
      </c>
      <c r="I1880" s="687"/>
      <c r="J1880" s="687">
        <v>25200</v>
      </c>
      <c r="K1880" s="190">
        <v>25200</v>
      </c>
      <c r="L1880" s="684"/>
    </row>
    <row r="1881" spans="1:14" s="685" customFormat="1">
      <c r="A1881" s="189">
        <v>1870</v>
      </c>
      <c r="B1881" s="688" t="s">
        <v>3872</v>
      </c>
      <c r="C1881" s="688" t="s">
        <v>686</v>
      </c>
      <c r="D1881" s="688">
        <v>2211329</v>
      </c>
      <c r="E1881" s="686"/>
      <c r="F1881" s="688" t="s">
        <v>686</v>
      </c>
      <c r="G1881" s="688" t="s">
        <v>4024</v>
      </c>
      <c r="H1881" s="687">
        <v>0</v>
      </c>
      <c r="I1881" s="687"/>
      <c r="J1881" s="687">
        <v>0</v>
      </c>
      <c r="K1881" s="190">
        <f t="shared" ref="K1881" si="25">H1881-I1881+J1881</f>
        <v>0</v>
      </c>
      <c r="L1881" s="684"/>
    </row>
    <row r="1882" spans="1:14" s="701" customFormat="1">
      <c r="A1882" s="189"/>
      <c r="B1882" s="697" t="s">
        <v>330</v>
      </c>
      <c r="C1882" s="697"/>
      <c r="D1882" s="697"/>
      <c r="E1882" s="697"/>
      <c r="F1882" s="697"/>
      <c r="G1882" s="697"/>
      <c r="H1882" s="698">
        <f>SUM(H12:H1881)</f>
        <v>728260984.51999986</v>
      </c>
      <c r="I1882" s="912">
        <f>SUM(I12:I1881)</f>
        <v>65225988.950000003</v>
      </c>
      <c r="J1882" s="912">
        <f>SUM(J12:J1881)</f>
        <v>513001358.66000003</v>
      </c>
      <c r="K1882" s="699">
        <f>SUM(K12:K1881)</f>
        <v>1176036354.2299995</v>
      </c>
      <c r="L1882" s="700"/>
    </row>
    <row r="1883" spans="1:14" s="685" customFormat="1">
      <c r="A1883" s="189"/>
      <c r="B1883" s="682" t="s">
        <v>332</v>
      </c>
      <c r="C1883" s="682"/>
      <c r="D1883" s="682"/>
      <c r="E1883" s="682"/>
      <c r="F1883" s="682"/>
      <c r="G1883" s="682"/>
      <c r="H1883" s="682"/>
      <c r="I1883" s="683"/>
      <c r="J1883" s="683"/>
      <c r="K1883" s="683"/>
      <c r="L1883" s="684"/>
      <c r="N1883" s="911"/>
    </row>
    <row r="1884" spans="1:14" s="685" customFormat="1">
      <c r="A1884" s="189">
        <v>1</v>
      </c>
      <c r="B1884" s="688" t="s">
        <v>1003</v>
      </c>
      <c r="C1884" s="189" t="s">
        <v>591</v>
      </c>
      <c r="D1884" s="688"/>
      <c r="E1884" s="686"/>
      <c r="F1884" s="688"/>
      <c r="G1884" s="686"/>
      <c r="H1884" s="702">
        <v>200129</v>
      </c>
      <c r="I1884" s="703"/>
      <c r="J1884" s="687"/>
      <c r="K1884" s="702">
        <f>H1884-I1884+J1884</f>
        <v>200129</v>
      </c>
      <c r="L1884" s="684"/>
      <c r="N1884" s="684"/>
    </row>
    <row r="1885" spans="1:14" s="685" customFormat="1">
      <c r="A1885" s="189">
        <v>2</v>
      </c>
      <c r="B1885" s="688" t="s">
        <v>1210</v>
      </c>
      <c r="C1885" s="189" t="s">
        <v>575</v>
      </c>
      <c r="D1885" s="688"/>
      <c r="E1885" s="686"/>
      <c r="F1885" s="688"/>
      <c r="G1885" s="686"/>
      <c r="H1885" s="702">
        <v>3642590</v>
      </c>
      <c r="I1885" s="703">
        <v>3642590</v>
      </c>
      <c r="J1885" s="687"/>
      <c r="K1885" s="702">
        <f>H1885-I1885+J1885</f>
        <v>0</v>
      </c>
      <c r="L1885" s="684"/>
      <c r="N1885" s="911">
        <f>N1884-N1883</f>
        <v>0</v>
      </c>
    </row>
    <row r="1886" spans="1:14" s="685" customFormat="1">
      <c r="A1886" s="189">
        <v>3</v>
      </c>
      <c r="B1886" s="688" t="s">
        <v>1285</v>
      </c>
      <c r="C1886" s="189" t="s">
        <v>575</v>
      </c>
      <c r="D1886" s="688"/>
      <c r="E1886" s="686"/>
      <c r="F1886" s="688"/>
      <c r="G1886" s="686"/>
      <c r="H1886" s="702">
        <v>0</v>
      </c>
      <c r="I1886" s="703">
        <v>0</v>
      </c>
      <c r="J1886" s="687">
        <v>990200</v>
      </c>
      <c r="K1886" s="702">
        <v>990200</v>
      </c>
      <c r="L1886" s="684"/>
    </row>
    <row r="1887" spans="1:14" s="685" customFormat="1">
      <c r="A1887" s="189">
        <v>4</v>
      </c>
      <c r="B1887" s="688" t="s">
        <v>1468</v>
      </c>
      <c r="C1887" s="189" t="s">
        <v>609</v>
      </c>
      <c r="D1887" s="688"/>
      <c r="E1887" s="686"/>
      <c r="F1887" s="688"/>
      <c r="G1887" s="686"/>
      <c r="H1887" s="702">
        <v>0</v>
      </c>
      <c r="I1887" s="703">
        <v>0</v>
      </c>
      <c r="J1887" s="687">
        <v>169506</v>
      </c>
      <c r="K1887" s="702">
        <v>169506</v>
      </c>
      <c r="L1887" s="684"/>
    </row>
    <row r="1888" spans="1:14" s="685" customFormat="1">
      <c r="A1888" s="189">
        <v>5</v>
      </c>
      <c r="B1888" s="688" t="s">
        <v>4028</v>
      </c>
      <c r="C1888" s="189" t="s">
        <v>686</v>
      </c>
      <c r="D1888" s="688">
        <v>3111101</v>
      </c>
      <c r="E1888" s="686"/>
      <c r="F1888" s="688" t="s">
        <v>686</v>
      </c>
      <c r="G1888" s="688" t="s">
        <v>4029</v>
      </c>
      <c r="H1888" s="702">
        <v>0</v>
      </c>
      <c r="I1888" s="703"/>
      <c r="J1888" s="687">
        <v>1966600</v>
      </c>
      <c r="K1888" s="702">
        <v>1966600</v>
      </c>
      <c r="L1888" s="684"/>
    </row>
    <row r="1889" spans="1:12" s="685" customFormat="1">
      <c r="A1889" s="189">
        <v>6</v>
      </c>
      <c r="B1889" s="688" t="s">
        <v>4030</v>
      </c>
      <c r="C1889" s="189" t="s">
        <v>686</v>
      </c>
      <c r="D1889" s="688">
        <v>3111110</v>
      </c>
      <c r="E1889" s="686"/>
      <c r="F1889" s="688" t="s">
        <v>686</v>
      </c>
      <c r="G1889" s="688" t="s">
        <v>4031</v>
      </c>
      <c r="H1889" s="702">
        <v>0</v>
      </c>
      <c r="I1889" s="703"/>
      <c r="J1889" s="687">
        <v>5886660</v>
      </c>
      <c r="K1889" s="702">
        <v>5886660</v>
      </c>
      <c r="L1889" s="684"/>
    </row>
    <row r="1890" spans="1:12" s="685" customFormat="1">
      <c r="A1890" s="189">
        <v>7</v>
      </c>
      <c r="B1890" s="688" t="s">
        <v>4032</v>
      </c>
      <c r="C1890" s="189" t="s">
        <v>686</v>
      </c>
      <c r="D1890" s="688">
        <v>3110299</v>
      </c>
      <c r="E1890" s="686"/>
      <c r="F1890" s="688" t="s">
        <v>686</v>
      </c>
      <c r="G1890" s="688" t="s">
        <v>4033</v>
      </c>
      <c r="H1890" s="702">
        <v>0</v>
      </c>
      <c r="I1890" s="703"/>
      <c r="J1890" s="687">
        <v>7590000</v>
      </c>
      <c r="K1890" s="702">
        <v>7590000</v>
      </c>
      <c r="L1890" s="684"/>
    </row>
    <row r="1891" spans="1:12" s="685" customFormat="1">
      <c r="A1891" s="189">
        <v>8</v>
      </c>
      <c r="B1891" s="688" t="s">
        <v>3635</v>
      </c>
      <c r="C1891" s="189" t="s">
        <v>686</v>
      </c>
      <c r="D1891" s="688">
        <v>3111101</v>
      </c>
      <c r="E1891" s="686"/>
      <c r="F1891" s="688" t="s">
        <v>686</v>
      </c>
      <c r="G1891" s="688" t="s">
        <v>4029</v>
      </c>
      <c r="H1891" s="702">
        <v>0</v>
      </c>
      <c r="I1891" s="703"/>
      <c r="J1891" s="687">
        <v>214000</v>
      </c>
      <c r="K1891" s="702">
        <v>214000</v>
      </c>
      <c r="L1891" s="684"/>
    </row>
    <row r="1892" spans="1:12" s="685" customFormat="1">
      <c r="A1892" s="189">
        <v>9</v>
      </c>
      <c r="B1892" s="688" t="s">
        <v>3660</v>
      </c>
      <c r="C1892" s="189" t="s">
        <v>686</v>
      </c>
      <c r="D1892" s="688">
        <v>3111101</v>
      </c>
      <c r="E1892" s="686"/>
      <c r="F1892" s="688" t="s">
        <v>686</v>
      </c>
      <c r="G1892" s="688" t="s">
        <v>4034</v>
      </c>
      <c r="H1892" s="702">
        <v>0</v>
      </c>
      <c r="I1892" s="703"/>
      <c r="J1892" s="687">
        <v>786000</v>
      </c>
      <c r="K1892" s="702">
        <v>786000</v>
      </c>
      <c r="L1892" s="684"/>
    </row>
    <row r="1893" spans="1:12" s="685" customFormat="1">
      <c r="A1893" s="189">
        <v>10</v>
      </c>
      <c r="B1893" s="688" t="s">
        <v>4035</v>
      </c>
      <c r="C1893" s="189" t="s">
        <v>686</v>
      </c>
      <c r="D1893" s="688"/>
      <c r="E1893" s="686"/>
      <c r="F1893" s="688" t="s">
        <v>686</v>
      </c>
      <c r="G1893" s="688" t="s">
        <v>4036</v>
      </c>
      <c r="H1893" s="702">
        <v>0</v>
      </c>
      <c r="I1893" s="703"/>
      <c r="J1893" s="687">
        <v>1480787</v>
      </c>
      <c r="K1893" s="702">
        <v>1480787</v>
      </c>
      <c r="L1893" s="684"/>
    </row>
    <row r="1894" spans="1:12" s="685" customFormat="1">
      <c r="A1894" s="189">
        <v>11</v>
      </c>
      <c r="B1894" s="688" t="s">
        <v>4037</v>
      </c>
      <c r="C1894" s="189" t="s">
        <v>686</v>
      </c>
      <c r="D1894" s="688"/>
      <c r="E1894" s="686"/>
      <c r="F1894" s="688" t="s">
        <v>686</v>
      </c>
      <c r="G1894" s="688" t="s">
        <v>4038</v>
      </c>
      <c r="H1894" s="702">
        <v>0</v>
      </c>
      <c r="I1894" s="703"/>
      <c r="J1894" s="687">
        <v>381143</v>
      </c>
      <c r="K1894" s="702">
        <v>381143</v>
      </c>
      <c r="L1894" s="684"/>
    </row>
    <row r="1895" spans="1:12" s="685" customFormat="1">
      <c r="A1895" s="189">
        <v>12</v>
      </c>
      <c r="B1895" s="688" t="s">
        <v>4039</v>
      </c>
      <c r="C1895" s="189" t="s">
        <v>686</v>
      </c>
      <c r="D1895" s="688">
        <v>3110202</v>
      </c>
      <c r="E1895" s="686"/>
      <c r="F1895" s="688" t="s">
        <v>686</v>
      </c>
      <c r="G1895" s="688" t="s">
        <v>4040</v>
      </c>
      <c r="H1895" s="702">
        <v>0</v>
      </c>
      <c r="I1895" s="703"/>
      <c r="J1895" s="687">
        <v>490100</v>
      </c>
      <c r="K1895" s="702">
        <v>490100</v>
      </c>
      <c r="L1895" s="684"/>
    </row>
    <row r="1896" spans="1:12" s="685" customFormat="1">
      <c r="A1896" s="189">
        <v>13</v>
      </c>
      <c r="B1896" s="688" t="s">
        <v>4041</v>
      </c>
      <c r="C1896" s="189" t="s">
        <v>686</v>
      </c>
      <c r="D1896" s="688">
        <v>3110202</v>
      </c>
      <c r="E1896" s="686"/>
      <c r="F1896" s="688" t="s">
        <v>686</v>
      </c>
      <c r="G1896" s="688" t="s">
        <v>4042</v>
      </c>
      <c r="H1896" s="702">
        <v>0</v>
      </c>
      <c r="I1896" s="703"/>
      <c r="J1896" s="687">
        <v>69323.350000000006</v>
      </c>
      <c r="K1896" s="702">
        <v>69323.350000000006</v>
      </c>
      <c r="L1896" s="684"/>
    </row>
    <row r="1897" spans="1:12" s="685" customFormat="1">
      <c r="A1897" s="189">
        <v>14</v>
      </c>
      <c r="B1897" s="688" t="s">
        <v>4041</v>
      </c>
      <c r="C1897" s="189" t="s">
        <v>686</v>
      </c>
      <c r="D1897" s="688">
        <v>3110202</v>
      </c>
      <c r="E1897" s="686"/>
      <c r="F1897" s="688" t="s">
        <v>686</v>
      </c>
      <c r="G1897" s="688" t="s">
        <v>4043</v>
      </c>
      <c r="H1897" s="702">
        <v>0</v>
      </c>
      <c r="I1897" s="703"/>
      <c r="J1897" s="687">
        <v>402075.55</v>
      </c>
      <c r="K1897" s="702">
        <v>402075.55</v>
      </c>
      <c r="L1897" s="684"/>
    </row>
    <row r="1898" spans="1:12" s="685" customFormat="1">
      <c r="A1898" s="189">
        <v>15</v>
      </c>
      <c r="B1898" s="688" t="s">
        <v>4041</v>
      </c>
      <c r="C1898" s="189" t="s">
        <v>686</v>
      </c>
      <c r="D1898" s="688">
        <v>3110202</v>
      </c>
      <c r="E1898" s="686"/>
      <c r="F1898" s="688" t="s">
        <v>686</v>
      </c>
      <c r="G1898" s="688" t="s">
        <v>4044</v>
      </c>
      <c r="H1898" s="702">
        <v>0</v>
      </c>
      <c r="I1898" s="703"/>
      <c r="J1898" s="687">
        <v>120622.65</v>
      </c>
      <c r="K1898" s="702">
        <v>120622.65</v>
      </c>
      <c r="L1898" s="684"/>
    </row>
    <row r="1899" spans="1:12" s="685" customFormat="1">
      <c r="A1899" s="189">
        <v>16</v>
      </c>
      <c r="B1899" s="688" t="s">
        <v>2233</v>
      </c>
      <c r="C1899" s="189" t="s">
        <v>686</v>
      </c>
      <c r="D1899" s="688">
        <v>3110504</v>
      </c>
      <c r="E1899" s="686"/>
      <c r="F1899" s="688" t="s">
        <v>686</v>
      </c>
      <c r="G1899" s="688" t="s">
        <v>4045</v>
      </c>
      <c r="H1899" s="702">
        <v>0</v>
      </c>
      <c r="I1899" s="703"/>
      <c r="J1899" s="687">
        <v>9385.4</v>
      </c>
      <c r="K1899" s="702">
        <v>9385.4</v>
      </c>
      <c r="L1899" s="684"/>
    </row>
    <row r="1900" spans="1:12" s="685" customFormat="1">
      <c r="A1900" s="189">
        <v>17</v>
      </c>
      <c r="B1900" s="688" t="s">
        <v>2233</v>
      </c>
      <c r="C1900" s="189" t="s">
        <v>686</v>
      </c>
      <c r="D1900" s="688">
        <v>3110504</v>
      </c>
      <c r="E1900" s="686"/>
      <c r="F1900" s="688" t="s">
        <v>686</v>
      </c>
      <c r="G1900" s="688" t="s">
        <v>4046</v>
      </c>
      <c r="H1900" s="702">
        <v>0</v>
      </c>
      <c r="I1900" s="703"/>
      <c r="J1900" s="687">
        <v>11963</v>
      </c>
      <c r="K1900" s="702">
        <v>11963</v>
      </c>
      <c r="L1900" s="684"/>
    </row>
    <row r="1901" spans="1:12" s="685" customFormat="1">
      <c r="A1901" s="189">
        <v>18</v>
      </c>
      <c r="B1901" s="688" t="s">
        <v>2233</v>
      </c>
      <c r="C1901" s="189" t="s">
        <v>686</v>
      </c>
      <c r="D1901" s="688">
        <v>3110504</v>
      </c>
      <c r="E1901" s="686"/>
      <c r="F1901" s="688" t="s">
        <v>686</v>
      </c>
      <c r="G1901" s="688" t="s">
        <v>4047</v>
      </c>
      <c r="H1901" s="702">
        <v>0</v>
      </c>
      <c r="I1901" s="703"/>
      <c r="J1901" s="687">
        <v>20815.599999999999</v>
      </c>
      <c r="K1901" s="702">
        <v>20815.599999999999</v>
      </c>
      <c r="L1901" s="684"/>
    </row>
    <row r="1902" spans="1:12" s="685" customFormat="1">
      <c r="A1902" s="189">
        <v>19</v>
      </c>
      <c r="B1902" s="688" t="s">
        <v>4048</v>
      </c>
      <c r="C1902" s="189" t="s">
        <v>686</v>
      </c>
      <c r="D1902" s="688">
        <v>3110202</v>
      </c>
      <c r="E1902" s="686"/>
      <c r="F1902" s="688" t="s">
        <v>686</v>
      </c>
      <c r="G1902" s="688" t="s">
        <v>4049</v>
      </c>
      <c r="H1902" s="702">
        <v>0</v>
      </c>
      <c r="I1902" s="703"/>
      <c r="J1902" s="687">
        <v>201725.8</v>
      </c>
      <c r="K1902" s="702">
        <v>201725.8</v>
      </c>
      <c r="L1902" s="684"/>
    </row>
    <row r="1903" spans="1:12" s="685" customFormat="1">
      <c r="A1903" s="189">
        <v>20</v>
      </c>
      <c r="B1903" s="688" t="s">
        <v>4048</v>
      </c>
      <c r="C1903" s="189" t="s">
        <v>686</v>
      </c>
      <c r="D1903" s="688">
        <v>3110202</v>
      </c>
      <c r="E1903" s="686"/>
      <c r="F1903" s="688" t="s">
        <v>686</v>
      </c>
      <c r="G1903" s="688" t="s">
        <v>4049</v>
      </c>
      <c r="H1903" s="702">
        <v>0</v>
      </c>
      <c r="I1903" s="703"/>
      <c r="J1903" s="687">
        <v>1170009.6000000001</v>
      </c>
      <c r="K1903" s="702">
        <v>1170009.6000000001</v>
      </c>
      <c r="L1903" s="684"/>
    </row>
    <row r="1904" spans="1:12" s="685" customFormat="1">
      <c r="A1904" s="189">
        <v>21</v>
      </c>
      <c r="B1904" s="688" t="s">
        <v>4048</v>
      </c>
      <c r="C1904" s="189" t="s">
        <v>686</v>
      </c>
      <c r="D1904" s="688">
        <v>3110202</v>
      </c>
      <c r="E1904" s="686"/>
      <c r="F1904" s="688" t="s">
        <v>686</v>
      </c>
      <c r="G1904" s="688" t="s">
        <v>4049</v>
      </c>
      <c r="H1904" s="702">
        <v>0</v>
      </c>
      <c r="I1904" s="703"/>
      <c r="J1904" s="687">
        <v>351002.9</v>
      </c>
      <c r="K1904" s="702">
        <v>351002.9</v>
      </c>
      <c r="L1904" s="684"/>
    </row>
    <row r="1905" spans="1:12" s="685" customFormat="1">
      <c r="A1905" s="189">
        <v>22</v>
      </c>
      <c r="B1905" s="688" t="s">
        <v>4050</v>
      </c>
      <c r="C1905" s="189" t="s">
        <v>686</v>
      </c>
      <c r="D1905" s="688">
        <v>3111101</v>
      </c>
      <c r="E1905" s="686"/>
      <c r="F1905" s="688" t="s">
        <v>686</v>
      </c>
      <c r="G1905" s="688" t="s">
        <v>4051</v>
      </c>
      <c r="H1905" s="702">
        <v>0</v>
      </c>
      <c r="I1905" s="703"/>
      <c r="J1905" s="687">
        <v>97060.35</v>
      </c>
      <c r="K1905" s="702">
        <v>97060.35</v>
      </c>
      <c r="L1905" s="684"/>
    </row>
    <row r="1906" spans="1:12" s="685" customFormat="1">
      <c r="A1906" s="189">
        <v>23</v>
      </c>
      <c r="B1906" s="688" t="s">
        <v>4052</v>
      </c>
      <c r="C1906" s="189" t="s">
        <v>686</v>
      </c>
      <c r="D1906" s="688">
        <v>3111101</v>
      </c>
      <c r="E1906" s="686"/>
      <c r="F1906" s="688" t="s">
        <v>686</v>
      </c>
      <c r="G1906" s="688" t="s">
        <v>4053</v>
      </c>
      <c r="H1906" s="702">
        <v>0</v>
      </c>
      <c r="I1906" s="703"/>
      <c r="J1906" s="687">
        <v>145806.9</v>
      </c>
      <c r="K1906" s="702">
        <v>145806.9</v>
      </c>
      <c r="L1906" s="684"/>
    </row>
    <row r="1907" spans="1:12" s="685" customFormat="1">
      <c r="A1907" s="189">
        <v>24</v>
      </c>
      <c r="B1907" s="688" t="s">
        <v>4054</v>
      </c>
      <c r="C1907" s="189" t="s">
        <v>686</v>
      </c>
      <c r="D1907" s="688">
        <v>3111101</v>
      </c>
      <c r="E1907" s="686"/>
      <c r="F1907" s="688" t="s">
        <v>686</v>
      </c>
      <c r="G1907" s="688" t="s">
        <v>4053</v>
      </c>
      <c r="H1907" s="702">
        <v>0</v>
      </c>
      <c r="I1907" s="703"/>
      <c r="J1907" s="687">
        <v>146551.70000000001</v>
      </c>
      <c r="K1907" s="702">
        <v>146551.70000000001</v>
      </c>
      <c r="L1907" s="684"/>
    </row>
    <row r="1908" spans="1:12" s="685" customFormat="1">
      <c r="A1908" s="189">
        <v>25</v>
      </c>
      <c r="B1908" s="688" t="s">
        <v>4055</v>
      </c>
      <c r="C1908" s="189" t="s">
        <v>686</v>
      </c>
      <c r="D1908" s="688">
        <v>3110202</v>
      </c>
      <c r="E1908" s="686"/>
      <c r="F1908" s="688" t="s">
        <v>686</v>
      </c>
      <c r="G1908" s="688" t="s">
        <v>4056</v>
      </c>
      <c r="H1908" s="702">
        <v>0</v>
      </c>
      <c r="I1908" s="703"/>
      <c r="J1908" s="687">
        <v>67890</v>
      </c>
      <c r="K1908" s="702">
        <v>67890</v>
      </c>
      <c r="L1908" s="684"/>
    </row>
    <row r="1909" spans="1:12" s="685" customFormat="1">
      <c r="A1909" s="189">
        <v>26</v>
      </c>
      <c r="B1909" s="688" t="s">
        <v>4055</v>
      </c>
      <c r="C1909" s="189" t="s">
        <v>686</v>
      </c>
      <c r="D1909" s="688">
        <v>3110202</v>
      </c>
      <c r="E1909" s="686"/>
      <c r="F1909" s="688" t="s">
        <v>686</v>
      </c>
      <c r="G1909" s="688" t="s">
        <v>4056</v>
      </c>
      <c r="H1909" s="702">
        <v>0</v>
      </c>
      <c r="I1909" s="703"/>
      <c r="J1909" s="687">
        <v>11705.15</v>
      </c>
      <c r="K1909" s="702">
        <v>11705.15</v>
      </c>
      <c r="L1909" s="684"/>
    </row>
    <row r="1910" spans="1:12" s="685" customFormat="1">
      <c r="A1910" s="189">
        <v>27</v>
      </c>
      <c r="B1910" s="688" t="s">
        <v>4055</v>
      </c>
      <c r="C1910" s="189" t="s">
        <v>686</v>
      </c>
      <c r="D1910" s="688">
        <v>3110202</v>
      </c>
      <c r="E1910" s="686"/>
      <c r="F1910" s="688" t="s">
        <v>686</v>
      </c>
      <c r="G1910" s="688" t="s">
        <v>4056</v>
      </c>
      <c r="H1910" s="702">
        <v>0</v>
      </c>
      <c r="I1910" s="703"/>
      <c r="J1910" s="687">
        <v>20367</v>
      </c>
      <c r="K1910" s="702">
        <v>20367</v>
      </c>
      <c r="L1910" s="684"/>
    </row>
    <row r="1911" spans="1:12" s="685" customFormat="1">
      <c r="A1911" s="189">
        <v>28</v>
      </c>
      <c r="B1911" s="688" t="s">
        <v>4057</v>
      </c>
      <c r="C1911" s="189" t="s">
        <v>686</v>
      </c>
      <c r="D1911" s="688">
        <v>3111101</v>
      </c>
      <c r="E1911" s="686"/>
      <c r="F1911" s="688" t="s">
        <v>686</v>
      </c>
      <c r="G1911" s="688" t="s">
        <v>4053</v>
      </c>
      <c r="H1911" s="702">
        <v>0</v>
      </c>
      <c r="I1911" s="703"/>
      <c r="J1911" s="687">
        <v>100663.8</v>
      </c>
      <c r="K1911" s="702">
        <v>100663.8</v>
      </c>
      <c r="L1911" s="684"/>
    </row>
    <row r="1912" spans="1:12" s="685" customFormat="1">
      <c r="A1912" s="189">
        <v>29</v>
      </c>
      <c r="B1912" s="688" t="s">
        <v>4058</v>
      </c>
      <c r="C1912" s="189" t="s">
        <v>686</v>
      </c>
      <c r="D1912" s="688">
        <v>3110202</v>
      </c>
      <c r="E1912" s="686"/>
      <c r="F1912" s="688" t="s">
        <v>686</v>
      </c>
      <c r="G1912" s="688" t="s">
        <v>4059</v>
      </c>
      <c r="H1912" s="702">
        <v>0</v>
      </c>
      <c r="I1912" s="703"/>
      <c r="J1912" s="687">
        <v>527770.05000000005</v>
      </c>
      <c r="K1912" s="702">
        <v>527770.05000000005</v>
      </c>
      <c r="L1912" s="684"/>
    </row>
    <row r="1913" spans="1:12" s="685" customFormat="1">
      <c r="A1913" s="189">
        <v>30</v>
      </c>
      <c r="B1913" s="688" t="s">
        <v>4058</v>
      </c>
      <c r="C1913" s="189" t="s">
        <v>686</v>
      </c>
      <c r="D1913" s="688">
        <v>3110202</v>
      </c>
      <c r="E1913" s="686"/>
      <c r="F1913" s="688" t="s">
        <v>686</v>
      </c>
      <c r="G1913" s="688" t="s">
        <v>4059</v>
      </c>
      <c r="H1913" s="702">
        <v>0</v>
      </c>
      <c r="I1913" s="703"/>
      <c r="J1913" s="687">
        <v>1759233.5</v>
      </c>
      <c r="K1913" s="702">
        <v>1759233.5</v>
      </c>
      <c r="L1913" s="684"/>
    </row>
    <row r="1914" spans="1:12" s="685" customFormat="1">
      <c r="A1914" s="189">
        <v>31</v>
      </c>
      <c r="B1914" s="688" t="s">
        <v>4058</v>
      </c>
      <c r="C1914" s="189" t="s">
        <v>686</v>
      </c>
      <c r="D1914" s="688">
        <v>3110202</v>
      </c>
      <c r="E1914" s="686"/>
      <c r="F1914" s="688" t="s">
        <v>686</v>
      </c>
      <c r="G1914" s="688" t="s">
        <v>4059</v>
      </c>
      <c r="H1914" s="702">
        <v>0</v>
      </c>
      <c r="I1914" s="703"/>
      <c r="J1914" s="687">
        <v>303316.09999999998</v>
      </c>
      <c r="K1914" s="702">
        <v>303316.09999999998</v>
      </c>
      <c r="L1914" s="684"/>
    </row>
    <row r="1915" spans="1:12" s="685" customFormat="1">
      <c r="A1915" s="189">
        <v>32</v>
      </c>
      <c r="B1915" s="688" t="s">
        <v>2234</v>
      </c>
      <c r="C1915" s="189" t="s">
        <v>686</v>
      </c>
      <c r="D1915" s="688">
        <v>3110202</v>
      </c>
      <c r="E1915" s="686"/>
      <c r="F1915" s="688" t="s">
        <v>686</v>
      </c>
      <c r="G1915" s="688" t="s">
        <v>4060</v>
      </c>
      <c r="H1915" s="702">
        <v>0</v>
      </c>
      <c r="I1915" s="703"/>
      <c r="J1915" s="687">
        <v>444880.75</v>
      </c>
      <c r="K1915" s="702">
        <v>444880.75</v>
      </c>
      <c r="L1915" s="684"/>
    </row>
    <row r="1916" spans="1:12" s="685" customFormat="1">
      <c r="A1916" s="189">
        <v>33</v>
      </c>
      <c r="B1916" s="688" t="s">
        <v>2234</v>
      </c>
      <c r="C1916" s="189" t="s">
        <v>686</v>
      </c>
      <c r="D1916" s="688">
        <v>3110202</v>
      </c>
      <c r="E1916" s="686"/>
      <c r="F1916" s="688" t="s">
        <v>686</v>
      </c>
      <c r="G1916" s="688" t="s">
        <v>4060</v>
      </c>
      <c r="H1916" s="702">
        <v>0</v>
      </c>
      <c r="I1916" s="703"/>
      <c r="J1916" s="687">
        <v>774092.55</v>
      </c>
      <c r="K1916" s="702">
        <v>774092.55</v>
      </c>
      <c r="L1916" s="684"/>
    </row>
    <row r="1917" spans="1:12" s="685" customFormat="1">
      <c r="A1917" s="189">
        <v>34</v>
      </c>
      <c r="B1917" s="688" t="s">
        <v>2234</v>
      </c>
      <c r="C1917" s="189" t="s">
        <v>686</v>
      </c>
      <c r="D1917" s="688">
        <v>3110202</v>
      </c>
      <c r="E1917" s="686"/>
      <c r="F1917" s="688" t="s">
        <v>686</v>
      </c>
      <c r="G1917" s="688" t="s">
        <v>4060</v>
      </c>
      <c r="H1917" s="702">
        <v>0</v>
      </c>
      <c r="I1917" s="703"/>
      <c r="J1917" s="687">
        <v>2580308.4</v>
      </c>
      <c r="K1917" s="702">
        <v>2580308.4</v>
      </c>
      <c r="L1917" s="684"/>
    </row>
    <row r="1918" spans="1:12" s="685" customFormat="1">
      <c r="A1918" s="189">
        <v>35</v>
      </c>
      <c r="B1918" s="688" t="s">
        <v>4061</v>
      </c>
      <c r="C1918" s="189" t="s">
        <v>686</v>
      </c>
      <c r="D1918" s="688">
        <v>3111101</v>
      </c>
      <c r="E1918" s="686"/>
      <c r="F1918" s="688" t="s">
        <v>686</v>
      </c>
      <c r="G1918" s="688" t="s">
        <v>4053</v>
      </c>
      <c r="H1918" s="702">
        <v>0</v>
      </c>
      <c r="I1918" s="703"/>
      <c r="J1918" s="687">
        <v>277551.7</v>
      </c>
      <c r="K1918" s="702">
        <v>277551.7</v>
      </c>
      <c r="L1918" s="684"/>
    </row>
    <row r="1919" spans="1:12" s="685" customFormat="1">
      <c r="A1919" s="189">
        <v>36</v>
      </c>
      <c r="B1919" s="688" t="s">
        <v>4062</v>
      </c>
      <c r="C1919" s="189" t="s">
        <v>686</v>
      </c>
      <c r="D1919" s="688">
        <v>3110302</v>
      </c>
      <c r="E1919" s="686"/>
      <c r="F1919" s="688" t="s">
        <v>686</v>
      </c>
      <c r="G1919" s="688" t="s">
        <v>4063</v>
      </c>
      <c r="H1919" s="702">
        <v>0</v>
      </c>
      <c r="I1919" s="703"/>
      <c r="J1919" s="687">
        <v>32517.65</v>
      </c>
      <c r="K1919" s="702">
        <v>32517.65</v>
      </c>
      <c r="L1919" s="684"/>
    </row>
    <row r="1920" spans="1:12" s="685" customFormat="1">
      <c r="A1920" s="189">
        <v>37</v>
      </c>
      <c r="B1920" s="688" t="s">
        <v>4062</v>
      </c>
      <c r="C1920" s="189" t="s">
        <v>686</v>
      </c>
      <c r="D1920" s="688">
        <v>3110302</v>
      </c>
      <c r="E1920" s="686"/>
      <c r="F1920" s="688" t="s">
        <v>686</v>
      </c>
      <c r="G1920" s="688" t="s">
        <v>4063</v>
      </c>
      <c r="H1920" s="702">
        <v>0</v>
      </c>
      <c r="I1920" s="703"/>
      <c r="J1920" s="687">
        <v>188602.5</v>
      </c>
      <c r="K1920" s="702">
        <v>188602.5</v>
      </c>
      <c r="L1920" s="684"/>
    </row>
    <row r="1921" spans="1:12" s="685" customFormat="1">
      <c r="A1921" s="189">
        <v>38</v>
      </c>
      <c r="B1921" s="688" t="s">
        <v>4062</v>
      </c>
      <c r="C1921" s="189" t="s">
        <v>686</v>
      </c>
      <c r="D1921" s="688">
        <v>3110302</v>
      </c>
      <c r="E1921" s="686"/>
      <c r="F1921" s="688" t="s">
        <v>686</v>
      </c>
      <c r="G1921" s="688" t="s">
        <v>4063</v>
      </c>
      <c r="H1921" s="702">
        <v>0</v>
      </c>
      <c r="I1921" s="703"/>
      <c r="J1921" s="687">
        <v>56580.75</v>
      </c>
      <c r="K1921" s="702">
        <v>56580.75</v>
      </c>
      <c r="L1921" s="684"/>
    </row>
    <row r="1922" spans="1:12" s="685" customFormat="1">
      <c r="A1922" s="189">
        <v>39</v>
      </c>
      <c r="B1922" s="688" t="s">
        <v>4064</v>
      </c>
      <c r="C1922" s="189" t="s">
        <v>686</v>
      </c>
      <c r="D1922" s="688">
        <v>3110202</v>
      </c>
      <c r="E1922" s="686"/>
      <c r="F1922" s="688" t="s">
        <v>686</v>
      </c>
      <c r="G1922" s="688" t="s">
        <v>4065</v>
      </c>
      <c r="H1922" s="702">
        <v>0</v>
      </c>
      <c r="I1922" s="703"/>
      <c r="J1922" s="687">
        <v>53627.1</v>
      </c>
      <c r="K1922" s="702">
        <v>53627.1</v>
      </c>
      <c r="L1922" s="684"/>
    </row>
    <row r="1923" spans="1:12" s="685" customFormat="1">
      <c r="A1923" s="189">
        <v>40</v>
      </c>
      <c r="B1923" s="688" t="s">
        <v>4064</v>
      </c>
      <c r="C1923" s="189" t="s">
        <v>686</v>
      </c>
      <c r="D1923" s="688">
        <v>3110202</v>
      </c>
      <c r="E1923" s="686"/>
      <c r="F1923" s="688" t="s">
        <v>686</v>
      </c>
      <c r="G1923" s="688" t="s">
        <v>4065</v>
      </c>
      <c r="H1923" s="702">
        <v>0</v>
      </c>
      <c r="I1923" s="703"/>
      <c r="J1923" s="687">
        <v>178757</v>
      </c>
      <c r="K1923" s="702">
        <v>178757</v>
      </c>
      <c r="L1923" s="684"/>
    </row>
    <row r="1924" spans="1:12" s="685" customFormat="1">
      <c r="A1924" s="189">
        <v>41</v>
      </c>
      <c r="B1924" s="688" t="s">
        <v>4064</v>
      </c>
      <c r="C1924" s="189" t="s">
        <v>686</v>
      </c>
      <c r="D1924" s="688">
        <v>3110202</v>
      </c>
      <c r="E1924" s="686"/>
      <c r="F1924" s="688" t="s">
        <v>686</v>
      </c>
      <c r="G1924" s="688" t="s">
        <v>4065</v>
      </c>
      <c r="H1924" s="702">
        <v>0</v>
      </c>
      <c r="I1924" s="703"/>
      <c r="J1924" s="687">
        <v>30820.15</v>
      </c>
      <c r="K1924" s="702">
        <v>30820.15</v>
      </c>
      <c r="L1924" s="684"/>
    </row>
    <row r="1925" spans="1:12" s="685" customFormat="1">
      <c r="A1925" s="189">
        <v>42</v>
      </c>
      <c r="B1925" s="688" t="s">
        <v>2234</v>
      </c>
      <c r="C1925" s="189" t="s">
        <v>686</v>
      </c>
      <c r="D1925" s="688">
        <v>3110202</v>
      </c>
      <c r="E1925" s="686"/>
      <c r="F1925" s="688" t="s">
        <v>686</v>
      </c>
      <c r="G1925" s="688" t="s">
        <v>4066</v>
      </c>
      <c r="H1925" s="702">
        <v>0</v>
      </c>
      <c r="I1925" s="703"/>
      <c r="J1925" s="687">
        <v>567645.9</v>
      </c>
      <c r="K1925" s="702">
        <v>567645.9</v>
      </c>
      <c r="L1925" s="684"/>
    </row>
    <row r="1926" spans="1:12" s="685" customFormat="1">
      <c r="A1926" s="189">
        <v>43</v>
      </c>
      <c r="B1926" s="688" t="s">
        <v>2234</v>
      </c>
      <c r="C1926" s="189" t="s">
        <v>686</v>
      </c>
      <c r="D1926" s="688">
        <v>3110202</v>
      </c>
      <c r="E1926" s="686"/>
      <c r="F1926" s="688" t="s">
        <v>686</v>
      </c>
      <c r="G1926" s="688" t="s">
        <v>4066</v>
      </c>
      <c r="H1926" s="702">
        <v>0</v>
      </c>
      <c r="I1926" s="703"/>
      <c r="J1926" s="687">
        <v>326233.25</v>
      </c>
      <c r="K1926" s="702">
        <v>326233.25</v>
      </c>
      <c r="L1926" s="684"/>
    </row>
    <row r="1927" spans="1:12" s="685" customFormat="1">
      <c r="A1927" s="189">
        <v>44</v>
      </c>
      <c r="B1927" s="688" t="s">
        <v>2234</v>
      </c>
      <c r="C1927" s="189" t="s">
        <v>686</v>
      </c>
      <c r="D1927" s="688">
        <v>3110202</v>
      </c>
      <c r="E1927" s="686"/>
      <c r="F1927" s="688" t="s">
        <v>686</v>
      </c>
      <c r="G1927" s="688" t="s">
        <v>4066</v>
      </c>
      <c r="H1927" s="702">
        <v>0</v>
      </c>
      <c r="I1927" s="703"/>
      <c r="J1927" s="687">
        <v>1892152.9</v>
      </c>
      <c r="K1927" s="702">
        <v>1892152.9</v>
      </c>
      <c r="L1927" s="684"/>
    </row>
    <row r="1928" spans="1:12" s="685" customFormat="1">
      <c r="A1928" s="189">
        <v>45</v>
      </c>
      <c r="B1928" s="688" t="s">
        <v>4067</v>
      </c>
      <c r="C1928" s="189" t="s">
        <v>686</v>
      </c>
      <c r="D1928" s="688">
        <v>3110302</v>
      </c>
      <c r="E1928" s="686"/>
      <c r="F1928" s="688" t="s">
        <v>686</v>
      </c>
      <c r="G1928" s="688" t="s">
        <v>4068</v>
      </c>
      <c r="H1928" s="702">
        <v>0</v>
      </c>
      <c r="I1928" s="703"/>
      <c r="J1928" s="687">
        <v>16909.05</v>
      </c>
      <c r="K1928" s="702">
        <v>16909.05</v>
      </c>
      <c r="L1928" s="684"/>
    </row>
    <row r="1929" spans="1:12" s="685" customFormat="1">
      <c r="A1929" s="189">
        <v>46</v>
      </c>
      <c r="B1929" s="688" t="s">
        <v>4067</v>
      </c>
      <c r="C1929" s="189" t="s">
        <v>686</v>
      </c>
      <c r="D1929" s="688">
        <v>3110302</v>
      </c>
      <c r="E1929" s="686"/>
      <c r="F1929" s="688" t="s">
        <v>686</v>
      </c>
      <c r="G1929" s="688" t="s">
        <v>4068</v>
      </c>
      <c r="H1929" s="702">
        <v>0</v>
      </c>
      <c r="I1929" s="703"/>
      <c r="J1929" s="687">
        <v>98072.6</v>
      </c>
      <c r="K1929" s="702">
        <v>98072.6</v>
      </c>
      <c r="L1929" s="684"/>
    </row>
    <row r="1930" spans="1:12" s="685" customFormat="1">
      <c r="A1930" s="189">
        <v>47</v>
      </c>
      <c r="B1930" s="688" t="s">
        <v>4067</v>
      </c>
      <c r="C1930" s="189" t="s">
        <v>686</v>
      </c>
      <c r="D1930" s="688">
        <v>3110302</v>
      </c>
      <c r="E1930" s="686"/>
      <c r="F1930" s="688" t="s">
        <v>686</v>
      </c>
      <c r="G1930" s="688" t="s">
        <v>4068</v>
      </c>
      <c r="H1930" s="702">
        <v>0</v>
      </c>
      <c r="I1930" s="703"/>
      <c r="J1930" s="687">
        <v>29421.8</v>
      </c>
      <c r="K1930" s="702">
        <v>29421.8</v>
      </c>
      <c r="L1930" s="684"/>
    </row>
    <row r="1931" spans="1:12" s="685" customFormat="1">
      <c r="A1931" s="189">
        <v>48</v>
      </c>
      <c r="B1931" s="688" t="s">
        <v>4069</v>
      </c>
      <c r="C1931" s="189" t="s">
        <v>686</v>
      </c>
      <c r="D1931" s="688">
        <v>3110504</v>
      </c>
      <c r="E1931" s="686"/>
      <c r="F1931" s="688" t="s">
        <v>686</v>
      </c>
      <c r="G1931" s="688" t="s">
        <v>4070</v>
      </c>
      <c r="H1931" s="702">
        <v>0</v>
      </c>
      <c r="I1931" s="703"/>
      <c r="J1931" s="687">
        <v>109277.7</v>
      </c>
      <c r="K1931" s="702">
        <v>109277.7</v>
      </c>
      <c r="L1931" s="684"/>
    </row>
    <row r="1932" spans="1:12" s="685" customFormat="1">
      <c r="A1932" s="189">
        <v>49</v>
      </c>
      <c r="B1932" s="688" t="s">
        <v>4069</v>
      </c>
      <c r="C1932" s="189" t="s">
        <v>686</v>
      </c>
      <c r="D1932" s="688">
        <v>3110504</v>
      </c>
      <c r="E1932" s="686"/>
      <c r="F1932" s="688" t="s">
        <v>686</v>
      </c>
      <c r="G1932" s="688" t="s">
        <v>4070</v>
      </c>
      <c r="H1932" s="702">
        <v>0</v>
      </c>
      <c r="I1932" s="703"/>
      <c r="J1932" s="687">
        <v>364259</v>
      </c>
      <c r="K1932" s="702">
        <v>364259</v>
      </c>
      <c r="L1932" s="684"/>
    </row>
    <row r="1933" spans="1:12" s="685" customFormat="1">
      <c r="A1933" s="189">
        <v>50</v>
      </c>
      <c r="B1933" s="688" t="s">
        <v>4069</v>
      </c>
      <c r="C1933" s="189" t="s">
        <v>686</v>
      </c>
      <c r="D1933" s="688">
        <v>3110504</v>
      </c>
      <c r="E1933" s="686"/>
      <c r="F1933" s="688" t="s">
        <v>686</v>
      </c>
      <c r="G1933" s="688" t="s">
        <v>4070</v>
      </c>
      <c r="H1933" s="702">
        <v>0</v>
      </c>
      <c r="I1933" s="703"/>
      <c r="J1933" s="687">
        <v>62803.25</v>
      </c>
      <c r="K1933" s="702">
        <v>62803.25</v>
      </c>
      <c r="L1933" s="684"/>
    </row>
    <row r="1934" spans="1:12" s="685" customFormat="1">
      <c r="A1934" s="189">
        <v>51</v>
      </c>
      <c r="B1934" s="688" t="s">
        <v>4071</v>
      </c>
      <c r="C1934" s="189" t="s">
        <v>686</v>
      </c>
      <c r="D1934" s="688">
        <v>3111101</v>
      </c>
      <c r="E1934" s="686"/>
      <c r="F1934" s="688" t="s">
        <v>686</v>
      </c>
      <c r="G1934" s="688" t="s">
        <v>4072</v>
      </c>
      <c r="H1934" s="702">
        <v>0</v>
      </c>
      <c r="I1934" s="703"/>
      <c r="J1934" s="687">
        <v>115761</v>
      </c>
      <c r="K1934" s="702">
        <v>115761</v>
      </c>
      <c r="L1934" s="684"/>
    </row>
    <row r="1935" spans="1:12" s="685" customFormat="1">
      <c r="A1935" s="189">
        <v>52</v>
      </c>
      <c r="B1935" s="688" t="s">
        <v>4071</v>
      </c>
      <c r="C1935" s="189" t="s">
        <v>686</v>
      </c>
      <c r="D1935" s="688">
        <v>3111101</v>
      </c>
      <c r="E1935" s="686"/>
      <c r="F1935" s="688" t="s">
        <v>686</v>
      </c>
      <c r="G1935" s="688" t="s">
        <v>4072</v>
      </c>
      <c r="H1935" s="702">
        <v>0</v>
      </c>
      <c r="I1935" s="703"/>
      <c r="J1935" s="687">
        <v>66529.3</v>
      </c>
      <c r="K1935" s="702">
        <v>66529.3</v>
      </c>
      <c r="L1935" s="684"/>
    </row>
    <row r="1936" spans="1:12" s="685" customFormat="1">
      <c r="A1936" s="189">
        <v>53</v>
      </c>
      <c r="B1936" s="688" t="s">
        <v>4071</v>
      </c>
      <c r="C1936" s="189" t="s">
        <v>686</v>
      </c>
      <c r="D1936" s="688">
        <v>3111101</v>
      </c>
      <c r="E1936" s="686"/>
      <c r="F1936" s="688" t="s">
        <v>686</v>
      </c>
      <c r="G1936" s="688" t="s">
        <v>4072</v>
      </c>
      <c r="H1936" s="702">
        <v>0</v>
      </c>
      <c r="I1936" s="703"/>
      <c r="J1936" s="687">
        <v>385870</v>
      </c>
      <c r="K1936" s="702">
        <v>385870</v>
      </c>
      <c r="L1936" s="684"/>
    </row>
    <row r="1937" spans="1:12" s="685" customFormat="1">
      <c r="A1937" s="189">
        <v>54</v>
      </c>
      <c r="B1937" s="688" t="s">
        <v>4073</v>
      </c>
      <c r="C1937" s="189" t="s">
        <v>686</v>
      </c>
      <c r="D1937" s="688">
        <v>3110202</v>
      </c>
      <c r="E1937" s="686"/>
      <c r="F1937" s="688" t="s">
        <v>686</v>
      </c>
      <c r="G1937" s="688" t="s">
        <v>4074</v>
      </c>
      <c r="H1937" s="702">
        <v>0</v>
      </c>
      <c r="I1937" s="703"/>
      <c r="J1937" s="687">
        <v>392532.85</v>
      </c>
      <c r="K1937" s="702">
        <v>392532.85</v>
      </c>
      <c r="L1937" s="684"/>
    </row>
    <row r="1938" spans="1:12" s="685" customFormat="1">
      <c r="A1938" s="189">
        <v>55</v>
      </c>
      <c r="B1938" s="688" t="s">
        <v>4073</v>
      </c>
      <c r="C1938" s="189" t="s">
        <v>686</v>
      </c>
      <c r="D1938" s="688">
        <v>3110202</v>
      </c>
      <c r="E1938" s="686"/>
      <c r="F1938" s="688" t="s">
        <v>686</v>
      </c>
      <c r="G1938" s="688" t="s">
        <v>4074</v>
      </c>
      <c r="H1938" s="702">
        <v>0</v>
      </c>
      <c r="I1938" s="703"/>
      <c r="J1938" s="687">
        <v>2276690.5</v>
      </c>
      <c r="K1938" s="702">
        <v>2276690.5</v>
      </c>
      <c r="L1938" s="684"/>
    </row>
    <row r="1939" spans="1:12" s="685" customFormat="1">
      <c r="A1939" s="189">
        <v>56</v>
      </c>
      <c r="B1939" s="688" t="s">
        <v>4073</v>
      </c>
      <c r="C1939" s="189" t="s">
        <v>686</v>
      </c>
      <c r="D1939" s="688">
        <v>3110202</v>
      </c>
      <c r="E1939" s="686"/>
      <c r="F1939" s="688" t="s">
        <v>686</v>
      </c>
      <c r="G1939" s="688" t="s">
        <v>4074</v>
      </c>
      <c r="H1939" s="702">
        <v>0</v>
      </c>
      <c r="I1939" s="703"/>
      <c r="J1939" s="687">
        <v>683007.15</v>
      </c>
      <c r="K1939" s="702">
        <v>683007.15</v>
      </c>
      <c r="L1939" s="684"/>
    </row>
    <row r="1940" spans="1:12" s="685" customFormat="1">
      <c r="A1940" s="189">
        <v>57</v>
      </c>
      <c r="B1940" s="688" t="s">
        <v>4050</v>
      </c>
      <c r="C1940" s="189" t="s">
        <v>686</v>
      </c>
      <c r="D1940" s="688">
        <v>3111101</v>
      </c>
      <c r="E1940" s="686"/>
      <c r="F1940" s="688" t="s">
        <v>686</v>
      </c>
      <c r="G1940" s="688" t="s">
        <v>4075</v>
      </c>
      <c r="H1940" s="702">
        <v>0</v>
      </c>
      <c r="I1940" s="703"/>
      <c r="J1940" s="687">
        <v>1423500</v>
      </c>
      <c r="K1940" s="702">
        <v>1423500</v>
      </c>
      <c r="L1940" s="684"/>
    </row>
    <row r="1941" spans="1:12" s="685" customFormat="1">
      <c r="A1941" s="189">
        <v>58</v>
      </c>
      <c r="B1941" s="688" t="s">
        <v>4052</v>
      </c>
      <c r="C1941" s="189" t="s">
        <v>686</v>
      </c>
      <c r="D1941" s="688">
        <v>3111101</v>
      </c>
      <c r="E1941" s="686"/>
      <c r="F1941" s="688" t="s">
        <v>686</v>
      </c>
      <c r="G1941" s="688" t="s">
        <v>4075</v>
      </c>
      <c r="H1941" s="702">
        <v>0</v>
      </c>
      <c r="I1941" s="703"/>
      <c r="J1941" s="687">
        <v>1854400</v>
      </c>
      <c r="K1941" s="702">
        <v>1854400</v>
      </c>
      <c r="L1941" s="684"/>
    </row>
    <row r="1942" spans="1:12" s="685" customFormat="1">
      <c r="A1942" s="189">
        <v>59</v>
      </c>
      <c r="B1942" s="688" t="s">
        <v>4061</v>
      </c>
      <c r="C1942" s="189" t="s">
        <v>686</v>
      </c>
      <c r="D1942" s="688">
        <v>3111101</v>
      </c>
      <c r="E1942" s="686"/>
      <c r="F1942" s="688" t="s">
        <v>686</v>
      </c>
      <c r="G1942" s="688" t="s">
        <v>4075</v>
      </c>
      <c r="H1942" s="702">
        <v>0</v>
      </c>
      <c r="I1942" s="703"/>
      <c r="J1942" s="687">
        <v>347500</v>
      </c>
      <c r="K1942" s="702">
        <v>347500</v>
      </c>
      <c r="L1942" s="684"/>
    </row>
    <row r="1943" spans="1:12" s="685" customFormat="1">
      <c r="A1943" s="189">
        <v>60</v>
      </c>
      <c r="B1943" s="688" t="s">
        <v>4076</v>
      </c>
      <c r="C1943" s="189" t="s">
        <v>686</v>
      </c>
      <c r="D1943" s="688">
        <v>3110202</v>
      </c>
      <c r="E1943" s="686"/>
      <c r="F1943" s="688" t="s">
        <v>686</v>
      </c>
      <c r="G1943" s="688" t="s">
        <v>4077</v>
      </c>
      <c r="H1943" s="702">
        <v>0</v>
      </c>
      <c r="I1943" s="703"/>
      <c r="J1943" s="687">
        <v>45487501</v>
      </c>
      <c r="K1943" s="702">
        <v>45487501</v>
      </c>
      <c r="L1943" s="684"/>
    </row>
    <row r="1944" spans="1:12" s="685" customFormat="1">
      <c r="A1944" s="189">
        <v>61</v>
      </c>
      <c r="B1944" s="688" t="s">
        <v>4078</v>
      </c>
      <c r="C1944" s="189" t="s">
        <v>686</v>
      </c>
      <c r="D1944" s="688">
        <v>3110599</v>
      </c>
      <c r="E1944" s="686"/>
      <c r="F1944" s="688" t="s">
        <v>686</v>
      </c>
      <c r="G1944" s="688" t="s">
        <v>4079</v>
      </c>
      <c r="H1944" s="702">
        <v>0</v>
      </c>
      <c r="I1944" s="703"/>
      <c r="J1944" s="687">
        <v>1881327.8</v>
      </c>
      <c r="K1944" s="702">
        <v>1881327.8</v>
      </c>
      <c r="L1944" s="684"/>
    </row>
    <row r="1945" spans="1:12" s="685" customFormat="1">
      <c r="A1945" s="189">
        <v>62</v>
      </c>
      <c r="B1945" s="688" t="s">
        <v>4080</v>
      </c>
      <c r="C1945" s="189" t="s">
        <v>686</v>
      </c>
      <c r="D1945" s="688">
        <v>3110302</v>
      </c>
      <c r="E1945" s="686"/>
      <c r="F1945" s="688" t="s">
        <v>686</v>
      </c>
      <c r="G1945" s="688" t="s">
        <v>4081</v>
      </c>
      <c r="H1945" s="702">
        <v>0</v>
      </c>
      <c r="I1945" s="703"/>
      <c r="J1945" s="687">
        <v>473300</v>
      </c>
      <c r="K1945" s="702">
        <v>473300</v>
      </c>
      <c r="L1945" s="684"/>
    </row>
    <row r="1946" spans="1:12" s="685" customFormat="1">
      <c r="A1946" s="189">
        <v>63</v>
      </c>
      <c r="B1946" s="688" t="s">
        <v>2234</v>
      </c>
      <c r="C1946" s="189" t="s">
        <v>686</v>
      </c>
      <c r="D1946" s="688">
        <v>3110202</v>
      </c>
      <c r="E1946" s="686"/>
      <c r="F1946" s="688" t="s">
        <v>686</v>
      </c>
      <c r="G1946" s="688" t="s">
        <v>4082</v>
      </c>
      <c r="H1946" s="702">
        <v>0</v>
      </c>
      <c r="I1946" s="703"/>
      <c r="J1946" s="687">
        <v>25275386.600000001</v>
      </c>
      <c r="K1946" s="702">
        <v>25275386.600000001</v>
      </c>
      <c r="L1946" s="684"/>
    </row>
    <row r="1947" spans="1:12" s="685" customFormat="1">
      <c r="A1947" s="189">
        <v>64</v>
      </c>
      <c r="B1947" s="688" t="s">
        <v>4054</v>
      </c>
      <c r="C1947" s="189" t="s">
        <v>686</v>
      </c>
      <c r="D1947" s="688">
        <v>3111101</v>
      </c>
      <c r="E1947" s="686"/>
      <c r="F1947" s="688" t="s">
        <v>686</v>
      </c>
      <c r="G1947" s="688" t="s">
        <v>4075</v>
      </c>
      <c r="H1947" s="702">
        <v>0</v>
      </c>
      <c r="I1947" s="703"/>
      <c r="J1947" s="687">
        <v>2000000</v>
      </c>
      <c r="K1947" s="702">
        <v>2000000</v>
      </c>
      <c r="L1947" s="684"/>
    </row>
    <row r="1948" spans="1:12" s="685" customFormat="1">
      <c r="A1948" s="189">
        <v>65</v>
      </c>
      <c r="B1948" s="688" t="s">
        <v>4054</v>
      </c>
      <c r="C1948" s="189" t="s">
        <v>686</v>
      </c>
      <c r="D1948" s="688">
        <v>3111101</v>
      </c>
      <c r="E1948" s="686"/>
      <c r="F1948" s="688" t="s">
        <v>686</v>
      </c>
      <c r="G1948" s="688" t="s">
        <v>4075</v>
      </c>
      <c r="H1948" s="702">
        <v>0</v>
      </c>
      <c r="I1948" s="703"/>
      <c r="J1948" s="687">
        <v>759000</v>
      </c>
      <c r="K1948" s="702">
        <v>759000</v>
      </c>
      <c r="L1948" s="684"/>
    </row>
    <row r="1949" spans="1:12" s="685" customFormat="1">
      <c r="A1949" s="189">
        <v>66</v>
      </c>
      <c r="B1949" s="688" t="s">
        <v>4052</v>
      </c>
      <c r="C1949" s="189" t="s">
        <v>686</v>
      </c>
      <c r="D1949" s="688">
        <v>3111107</v>
      </c>
      <c r="E1949" s="686"/>
      <c r="F1949" s="688" t="s">
        <v>686</v>
      </c>
      <c r="G1949" s="688" t="s">
        <v>4075</v>
      </c>
      <c r="H1949" s="702">
        <v>0</v>
      </c>
      <c r="I1949" s="703"/>
      <c r="J1949" s="687">
        <v>1500000</v>
      </c>
      <c r="K1949" s="702">
        <v>1500000</v>
      </c>
      <c r="L1949" s="684"/>
    </row>
    <row r="1950" spans="1:12" s="685" customFormat="1">
      <c r="A1950" s="189">
        <v>67</v>
      </c>
      <c r="B1950" s="688" t="s">
        <v>4052</v>
      </c>
      <c r="C1950" s="189" t="s">
        <v>686</v>
      </c>
      <c r="D1950" s="688">
        <v>3111101</v>
      </c>
      <c r="E1950" s="686"/>
      <c r="F1950" s="688" t="s">
        <v>686</v>
      </c>
      <c r="G1950" s="688" t="s">
        <v>4075</v>
      </c>
      <c r="H1950" s="702">
        <v>0</v>
      </c>
      <c r="I1950" s="703"/>
      <c r="J1950" s="687">
        <v>1743550</v>
      </c>
      <c r="K1950" s="702">
        <v>1743550</v>
      </c>
      <c r="L1950" s="684"/>
    </row>
    <row r="1951" spans="1:12" s="685" customFormat="1">
      <c r="A1951" s="189">
        <v>68</v>
      </c>
      <c r="B1951" s="688" t="s">
        <v>4083</v>
      </c>
      <c r="C1951" s="189" t="s">
        <v>686</v>
      </c>
      <c r="D1951" s="688">
        <v>3110504</v>
      </c>
      <c r="E1951" s="686"/>
      <c r="F1951" s="688" t="s">
        <v>686</v>
      </c>
      <c r="G1951" s="688" t="s">
        <v>4084</v>
      </c>
      <c r="H1951" s="702">
        <v>0</v>
      </c>
      <c r="I1951" s="703"/>
      <c r="J1951" s="687">
        <v>2133501.6</v>
      </c>
      <c r="K1951" s="702">
        <v>2133501.6</v>
      </c>
      <c r="L1951" s="684"/>
    </row>
    <row r="1952" spans="1:12" s="685" customFormat="1">
      <c r="A1952" s="189">
        <v>69</v>
      </c>
      <c r="B1952" s="688" t="s">
        <v>3159</v>
      </c>
      <c r="C1952" s="189" t="s">
        <v>686</v>
      </c>
      <c r="D1952" s="688">
        <v>3110399</v>
      </c>
      <c r="E1952" s="686"/>
      <c r="F1952" s="688" t="s">
        <v>686</v>
      </c>
      <c r="G1952" s="688" t="s">
        <v>4085</v>
      </c>
      <c r="H1952" s="702">
        <v>0</v>
      </c>
      <c r="I1952" s="703"/>
      <c r="J1952" s="687">
        <v>1156450</v>
      </c>
      <c r="K1952" s="702">
        <v>1156450</v>
      </c>
      <c r="L1952" s="684"/>
    </row>
    <row r="1953" spans="1:12" s="685" customFormat="1">
      <c r="A1953" s="189">
        <v>70</v>
      </c>
      <c r="B1953" s="688" t="s">
        <v>4086</v>
      </c>
      <c r="C1953" s="189" t="s">
        <v>686</v>
      </c>
      <c r="D1953" s="688">
        <v>3110302</v>
      </c>
      <c r="E1953" s="686"/>
      <c r="F1953" s="688" t="s">
        <v>686</v>
      </c>
      <c r="G1953" s="688" t="s">
        <v>4087</v>
      </c>
      <c r="H1953" s="702">
        <v>0</v>
      </c>
      <c r="I1953" s="703"/>
      <c r="J1953" s="687">
        <v>2423833</v>
      </c>
      <c r="K1953" s="702">
        <v>2423833</v>
      </c>
      <c r="L1953" s="684"/>
    </row>
    <row r="1954" spans="1:12" s="685" customFormat="1">
      <c r="A1954" s="189">
        <v>71</v>
      </c>
      <c r="B1954" s="688" t="s">
        <v>4088</v>
      </c>
      <c r="C1954" s="189" t="s">
        <v>686</v>
      </c>
      <c r="D1954" s="688">
        <v>3110599</v>
      </c>
      <c r="E1954" s="686"/>
      <c r="F1954" s="688" t="s">
        <v>686</v>
      </c>
      <c r="G1954" s="688" t="s">
        <v>4089</v>
      </c>
      <c r="H1954" s="702">
        <v>0</v>
      </c>
      <c r="I1954" s="703"/>
      <c r="J1954" s="687">
        <v>2593351.7000000002</v>
      </c>
      <c r="K1954" s="702">
        <v>2593351.7000000002</v>
      </c>
      <c r="L1954" s="684"/>
    </row>
    <row r="1955" spans="1:12" s="685" customFormat="1">
      <c r="A1955" s="189">
        <v>72</v>
      </c>
      <c r="B1955" s="688" t="s">
        <v>4061</v>
      </c>
      <c r="C1955" s="189" t="s">
        <v>686</v>
      </c>
      <c r="D1955" s="688">
        <v>3111101</v>
      </c>
      <c r="E1955" s="686"/>
      <c r="F1955" s="688" t="s">
        <v>686</v>
      </c>
      <c r="G1955" s="688" t="s">
        <v>4075</v>
      </c>
      <c r="H1955" s="702">
        <v>0</v>
      </c>
      <c r="I1955" s="703"/>
      <c r="J1955" s="687">
        <v>1209000</v>
      </c>
      <c r="K1955" s="702">
        <v>1209000</v>
      </c>
      <c r="L1955" s="684"/>
    </row>
    <row r="1956" spans="1:12" s="685" customFormat="1">
      <c r="A1956" s="189">
        <v>73</v>
      </c>
      <c r="B1956" s="688" t="s">
        <v>4090</v>
      </c>
      <c r="C1956" s="189" t="s">
        <v>686</v>
      </c>
      <c r="D1956" s="688">
        <v>3110504</v>
      </c>
      <c r="E1956" s="686"/>
      <c r="F1956" s="688" t="s">
        <v>686</v>
      </c>
      <c r="G1956" s="688" t="s">
        <v>4091</v>
      </c>
      <c r="H1956" s="702">
        <v>0</v>
      </c>
      <c r="I1956" s="703"/>
      <c r="J1956" s="687">
        <v>1348942</v>
      </c>
      <c r="K1956" s="702">
        <v>1348942</v>
      </c>
      <c r="L1956" s="684"/>
    </row>
    <row r="1957" spans="1:12" s="685" customFormat="1">
      <c r="A1957" s="189">
        <v>74</v>
      </c>
      <c r="B1957" s="688" t="s">
        <v>4092</v>
      </c>
      <c r="C1957" s="189" t="s">
        <v>686</v>
      </c>
      <c r="D1957" s="688">
        <v>3110202</v>
      </c>
      <c r="E1957" s="686"/>
      <c r="F1957" s="688" t="s">
        <v>686</v>
      </c>
      <c r="G1957" s="688" t="s">
        <v>4093</v>
      </c>
      <c r="H1957" s="702">
        <v>0</v>
      </c>
      <c r="I1957" s="703"/>
      <c r="J1957" s="687">
        <v>3085040</v>
      </c>
      <c r="K1957" s="702">
        <v>3085040</v>
      </c>
      <c r="L1957" s="684"/>
    </row>
    <row r="1958" spans="1:12" s="685" customFormat="1">
      <c r="A1958" s="189">
        <v>75</v>
      </c>
      <c r="B1958" s="688" t="s">
        <v>4094</v>
      </c>
      <c r="C1958" s="189" t="s">
        <v>686</v>
      </c>
      <c r="D1958" s="688">
        <v>2630201</v>
      </c>
      <c r="E1958" s="686"/>
      <c r="F1958" s="688" t="s">
        <v>686</v>
      </c>
      <c r="G1958" s="688" t="s">
        <v>4095</v>
      </c>
      <c r="H1958" s="702">
        <v>0</v>
      </c>
      <c r="I1958" s="703"/>
      <c r="J1958" s="687">
        <v>11637.95</v>
      </c>
      <c r="K1958" s="702">
        <v>11637.95</v>
      </c>
      <c r="L1958" s="684"/>
    </row>
    <row r="1959" spans="1:12" s="685" customFormat="1">
      <c r="A1959" s="189">
        <v>76</v>
      </c>
      <c r="B1959" s="688" t="s">
        <v>545</v>
      </c>
      <c r="C1959" s="189" t="s">
        <v>686</v>
      </c>
      <c r="D1959" s="688">
        <v>2630201</v>
      </c>
      <c r="E1959" s="686"/>
      <c r="F1959" s="688" t="s">
        <v>686</v>
      </c>
      <c r="G1959" s="688" t="s">
        <v>4096</v>
      </c>
      <c r="H1959" s="702">
        <v>0</v>
      </c>
      <c r="I1959" s="703"/>
      <c r="J1959" s="687">
        <v>6206.9</v>
      </c>
      <c r="K1959" s="702">
        <v>6206.9</v>
      </c>
      <c r="L1959" s="684"/>
    </row>
    <row r="1960" spans="1:12" s="685" customFormat="1">
      <c r="A1960" s="189">
        <v>77</v>
      </c>
      <c r="B1960" s="688" t="s">
        <v>545</v>
      </c>
      <c r="C1960" s="189" t="s">
        <v>686</v>
      </c>
      <c r="D1960" s="688">
        <v>2630201</v>
      </c>
      <c r="E1960" s="686"/>
      <c r="F1960" s="688" t="s">
        <v>686</v>
      </c>
      <c r="G1960" s="688" t="s">
        <v>4097</v>
      </c>
      <c r="H1960" s="702">
        <v>0</v>
      </c>
      <c r="I1960" s="703"/>
      <c r="J1960" s="687">
        <v>4137.95</v>
      </c>
      <c r="K1960" s="702">
        <v>4137.95</v>
      </c>
      <c r="L1960" s="684"/>
    </row>
    <row r="1961" spans="1:12" s="685" customFormat="1">
      <c r="A1961" s="189">
        <v>78</v>
      </c>
      <c r="B1961" s="688" t="s">
        <v>4098</v>
      </c>
      <c r="C1961" s="189" t="s">
        <v>686</v>
      </c>
      <c r="D1961" s="688">
        <v>2630201</v>
      </c>
      <c r="E1961" s="686"/>
      <c r="F1961" s="688" t="s">
        <v>686</v>
      </c>
      <c r="G1961" s="688" t="s">
        <v>4099</v>
      </c>
      <c r="H1961" s="702">
        <v>0</v>
      </c>
      <c r="I1961" s="703"/>
      <c r="J1961" s="687">
        <v>5172.3999999999996</v>
      </c>
      <c r="K1961" s="702">
        <v>5172.3999999999996</v>
      </c>
      <c r="L1961" s="684"/>
    </row>
    <row r="1962" spans="1:12" s="685" customFormat="1">
      <c r="A1962" s="189">
        <v>79</v>
      </c>
      <c r="B1962" s="688" t="s">
        <v>4094</v>
      </c>
      <c r="C1962" s="189" t="s">
        <v>686</v>
      </c>
      <c r="D1962" s="688">
        <v>2630201</v>
      </c>
      <c r="E1962" s="686"/>
      <c r="F1962" s="688" t="s">
        <v>686</v>
      </c>
      <c r="G1962" s="688" t="s">
        <v>4100</v>
      </c>
      <c r="H1962" s="702">
        <v>0</v>
      </c>
      <c r="I1962" s="703"/>
      <c r="J1962" s="687">
        <v>6206.9</v>
      </c>
      <c r="K1962" s="702">
        <v>6206.9</v>
      </c>
      <c r="L1962" s="684"/>
    </row>
    <row r="1963" spans="1:12" s="685" customFormat="1">
      <c r="A1963" s="189">
        <v>80</v>
      </c>
      <c r="B1963" s="688" t="s">
        <v>4098</v>
      </c>
      <c r="C1963" s="189" t="s">
        <v>686</v>
      </c>
      <c r="D1963" s="688">
        <v>2630201</v>
      </c>
      <c r="E1963" s="686"/>
      <c r="F1963" s="688" t="s">
        <v>686</v>
      </c>
      <c r="G1963" s="688" t="s">
        <v>4101</v>
      </c>
      <c r="H1963" s="702">
        <v>0</v>
      </c>
      <c r="I1963" s="703"/>
      <c r="J1963" s="687">
        <v>1810.35</v>
      </c>
      <c r="K1963" s="702">
        <v>1810.35</v>
      </c>
      <c r="L1963" s="684"/>
    </row>
    <row r="1964" spans="1:12" s="685" customFormat="1">
      <c r="A1964" s="189">
        <v>81</v>
      </c>
      <c r="B1964" s="688" t="s">
        <v>4094</v>
      </c>
      <c r="C1964" s="189" t="s">
        <v>686</v>
      </c>
      <c r="D1964" s="688">
        <v>2630201</v>
      </c>
      <c r="E1964" s="686"/>
      <c r="F1964" s="688" t="s">
        <v>686</v>
      </c>
      <c r="G1964" s="688" t="s">
        <v>4102</v>
      </c>
      <c r="H1964" s="702">
        <v>0</v>
      </c>
      <c r="I1964" s="703"/>
      <c r="J1964" s="687">
        <v>3517.25</v>
      </c>
      <c r="K1964" s="702">
        <v>3517.25</v>
      </c>
      <c r="L1964" s="684"/>
    </row>
    <row r="1965" spans="1:12" s="685" customFormat="1">
      <c r="A1965" s="189">
        <v>82</v>
      </c>
      <c r="B1965" s="688" t="s">
        <v>4103</v>
      </c>
      <c r="C1965" s="189" t="s">
        <v>686</v>
      </c>
      <c r="D1965" s="688">
        <v>2630201</v>
      </c>
      <c r="E1965" s="686"/>
      <c r="F1965" s="688" t="s">
        <v>686</v>
      </c>
      <c r="G1965" s="688" t="s">
        <v>4104</v>
      </c>
      <c r="H1965" s="702">
        <v>0</v>
      </c>
      <c r="I1965" s="703"/>
      <c r="J1965" s="687">
        <v>3431.05</v>
      </c>
      <c r="K1965" s="702">
        <v>3431.05</v>
      </c>
      <c r="L1965" s="684"/>
    </row>
    <row r="1966" spans="1:12" s="685" customFormat="1">
      <c r="A1966" s="189">
        <v>83</v>
      </c>
      <c r="B1966" s="688" t="s">
        <v>4105</v>
      </c>
      <c r="C1966" s="189" t="s">
        <v>686</v>
      </c>
      <c r="D1966" s="688">
        <v>2630201</v>
      </c>
      <c r="E1966" s="686"/>
      <c r="F1966" s="688" t="s">
        <v>686</v>
      </c>
      <c r="G1966" s="1018"/>
      <c r="H1966" s="702">
        <v>0</v>
      </c>
      <c r="I1966" s="703"/>
      <c r="J1966" s="687">
        <v>40000</v>
      </c>
      <c r="K1966" s="702">
        <v>40000</v>
      </c>
      <c r="L1966" s="684"/>
    </row>
    <row r="1967" spans="1:12" s="685" customFormat="1">
      <c r="A1967" s="189">
        <v>84</v>
      </c>
      <c r="B1967" s="688" t="s">
        <v>4106</v>
      </c>
      <c r="C1967" s="189" t="s">
        <v>686</v>
      </c>
      <c r="D1967" s="688">
        <v>2630201</v>
      </c>
      <c r="E1967" s="686"/>
      <c r="F1967" s="688" t="s">
        <v>686</v>
      </c>
      <c r="G1967" s="1018"/>
      <c r="H1967" s="702">
        <v>0</v>
      </c>
      <c r="I1967" s="703"/>
      <c r="J1967" s="687">
        <v>100000</v>
      </c>
      <c r="K1967" s="702">
        <v>100000</v>
      </c>
      <c r="L1967" s="684"/>
    </row>
    <row r="1968" spans="1:12" s="685" customFormat="1">
      <c r="A1968" s="189">
        <v>85</v>
      </c>
      <c r="B1968" s="688" t="s">
        <v>3818</v>
      </c>
      <c r="C1968" s="189" t="s">
        <v>686</v>
      </c>
      <c r="D1968" s="688">
        <v>2630201</v>
      </c>
      <c r="E1968" s="686"/>
      <c r="F1968" s="688" t="s">
        <v>686</v>
      </c>
      <c r="G1968" s="1018"/>
      <c r="H1968" s="702">
        <v>0</v>
      </c>
      <c r="I1968" s="703"/>
      <c r="J1968" s="687">
        <v>270000</v>
      </c>
      <c r="K1968" s="702">
        <v>270000</v>
      </c>
      <c r="L1968" s="684"/>
    </row>
    <row r="1969" spans="1:12" s="685" customFormat="1">
      <c r="A1969" s="189">
        <v>86</v>
      </c>
      <c r="B1969" s="688" t="s">
        <v>4107</v>
      </c>
      <c r="C1969" s="189" t="s">
        <v>686</v>
      </c>
      <c r="D1969" s="688">
        <v>2630201</v>
      </c>
      <c r="E1969" s="686"/>
      <c r="F1969" s="688" t="s">
        <v>686</v>
      </c>
      <c r="G1969" s="688" t="s">
        <v>4108</v>
      </c>
      <c r="H1969" s="702">
        <v>0</v>
      </c>
      <c r="I1969" s="703"/>
      <c r="J1969" s="687">
        <v>147815.45000000001</v>
      </c>
      <c r="K1969" s="702">
        <v>147815.45000000001</v>
      </c>
      <c r="L1969" s="684"/>
    </row>
    <row r="1970" spans="1:12" s="685" customFormat="1">
      <c r="A1970" s="189">
        <v>87</v>
      </c>
      <c r="B1970" s="688" t="s">
        <v>4109</v>
      </c>
      <c r="C1970" s="189" t="s">
        <v>686</v>
      </c>
      <c r="D1970" s="688">
        <v>2630201</v>
      </c>
      <c r="E1970" s="686"/>
      <c r="F1970" s="688" t="s">
        <v>686</v>
      </c>
      <c r="G1970" s="688" t="s">
        <v>4108</v>
      </c>
      <c r="H1970" s="702">
        <v>0</v>
      </c>
      <c r="I1970" s="703"/>
      <c r="J1970" s="687">
        <v>230000</v>
      </c>
      <c r="K1970" s="702">
        <v>230000</v>
      </c>
      <c r="L1970" s="684"/>
    </row>
    <row r="1971" spans="1:12" s="685" customFormat="1">
      <c r="A1971" s="189">
        <v>88</v>
      </c>
      <c r="B1971" s="688" t="s">
        <v>4110</v>
      </c>
      <c r="C1971" s="189" t="s">
        <v>686</v>
      </c>
      <c r="D1971" s="688">
        <v>2630201</v>
      </c>
      <c r="E1971" s="686"/>
      <c r="F1971" s="688" t="s">
        <v>686</v>
      </c>
      <c r="G1971" s="688" t="s">
        <v>4108</v>
      </c>
      <c r="H1971" s="702">
        <v>0</v>
      </c>
      <c r="I1971" s="703"/>
      <c r="J1971" s="687">
        <v>205481.15</v>
      </c>
      <c r="K1971" s="702">
        <v>205481.15</v>
      </c>
      <c r="L1971" s="684"/>
    </row>
    <row r="1972" spans="1:12" s="685" customFormat="1">
      <c r="A1972" s="189">
        <v>89</v>
      </c>
      <c r="B1972" s="688" t="s">
        <v>4111</v>
      </c>
      <c r="C1972" s="189" t="s">
        <v>686</v>
      </c>
      <c r="D1972" s="688">
        <v>2630201</v>
      </c>
      <c r="E1972" s="686"/>
      <c r="F1972" s="688" t="s">
        <v>686</v>
      </c>
      <c r="G1972" s="688" t="s">
        <v>4108</v>
      </c>
      <c r="H1972" s="702">
        <v>0</v>
      </c>
      <c r="I1972" s="703"/>
      <c r="J1972" s="687">
        <v>145796.45000000001</v>
      </c>
      <c r="K1972" s="702">
        <v>145796.45000000001</v>
      </c>
      <c r="L1972" s="684"/>
    </row>
    <row r="1973" spans="1:12" s="685" customFormat="1">
      <c r="A1973" s="189">
        <v>90</v>
      </c>
      <c r="B1973" s="688" t="s">
        <v>4112</v>
      </c>
      <c r="C1973" s="189" t="s">
        <v>686</v>
      </c>
      <c r="D1973" s="688">
        <v>2630201</v>
      </c>
      <c r="E1973" s="686"/>
      <c r="F1973" s="688" t="s">
        <v>686</v>
      </c>
      <c r="G1973" s="688" t="s">
        <v>4108</v>
      </c>
      <c r="H1973" s="702">
        <v>0</v>
      </c>
      <c r="I1973" s="703"/>
      <c r="J1973" s="687">
        <v>259135.75</v>
      </c>
      <c r="K1973" s="702">
        <v>259135.75</v>
      </c>
      <c r="L1973" s="684"/>
    </row>
    <row r="1974" spans="1:12" s="685" customFormat="1">
      <c r="A1974" s="189">
        <v>91</v>
      </c>
      <c r="B1974" s="688" t="s">
        <v>4113</v>
      </c>
      <c r="C1974" s="189" t="s">
        <v>686</v>
      </c>
      <c r="D1974" s="688">
        <v>2630201</v>
      </c>
      <c r="E1974" s="686"/>
      <c r="F1974" s="688" t="s">
        <v>686</v>
      </c>
      <c r="G1974" s="688" t="s">
        <v>4108</v>
      </c>
      <c r="H1974" s="702">
        <v>0</v>
      </c>
      <c r="I1974" s="703"/>
      <c r="J1974" s="687">
        <v>222483.25</v>
      </c>
      <c r="K1974" s="702">
        <v>222483.25</v>
      </c>
      <c r="L1974" s="684"/>
    </row>
    <row r="1975" spans="1:12" s="685" customFormat="1">
      <c r="A1975" s="189">
        <v>92</v>
      </c>
      <c r="B1975" s="688" t="s">
        <v>4114</v>
      </c>
      <c r="C1975" s="189" t="s">
        <v>686</v>
      </c>
      <c r="D1975" s="688">
        <v>2630201</v>
      </c>
      <c r="E1975" s="686"/>
      <c r="F1975" s="688" t="s">
        <v>686</v>
      </c>
      <c r="G1975" s="688" t="s">
        <v>4108</v>
      </c>
      <c r="H1975" s="702">
        <v>0</v>
      </c>
      <c r="I1975" s="703"/>
      <c r="J1975" s="687">
        <v>202346.15</v>
      </c>
      <c r="K1975" s="702">
        <v>202346.15</v>
      </c>
      <c r="L1975" s="684"/>
    </row>
    <row r="1976" spans="1:12" s="685" customFormat="1">
      <c r="A1976" s="189">
        <v>93</v>
      </c>
      <c r="B1976" s="688" t="s">
        <v>4115</v>
      </c>
      <c r="C1976" s="189" t="s">
        <v>686</v>
      </c>
      <c r="D1976" s="688">
        <v>2630201</v>
      </c>
      <c r="E1976" s="686"/>
      <c r="F1976" s="688" t="s">
        <v>686</v>
      </c>
      <c r="G1976" s="688" t="s">
        <v>4108</v>
      </c>
      <c r="H1976" s="702">
        <v>0</v>
      </c>
      <c r="I1976" s="703"/>
      <c r="J1976" s="687">
        <v>139458.04999999999</v>
      </c>
      <c r="K1976" s="702">
        <v>139458.04999999999</v>
      </c>
      <c r="L1976" s="684"/>
    </row>
    <row r="1977" spans="1:12" s="685" customFormat="1">
      <c r="A1977" s="189">
        <v>94</v>
      </c>
      <c r="B1977" s="688" t="s">
        <v>4116</v>
      </c>
      <c r="C1977" s="189" t="s">
        <v>686</v>
      </c>
      <c r="D1977" s="688">
        <v>2630201</v>
      </c>
      <c r="E1977" s="686"/>
      <c r="F1977" s="688" t="s">
        <v>686</v>
      </c>
      <c r="G1977" s="688" t="s">
        <v>4108</v>
      </c>
      <c r="H1977" s="702">
        <v>0</v>
      </c>
      <c r="I1977" s="703"/>
      <c r="J1977" s="687">
        <v>131911.25</v>
      </c>
      <c r="K1977" s="702">
        <v>131911.25</v>
      </c>
      <c r="L1977" s="684"/>
    </row>
    <row r="1978" spans="1:12" s="685" customFormat="1">
      <c r="A1978" s="189">
        <v>95</v>
      </c>
      <c r="B1978" s="688" t="s">
        <v>4117</v>
      </c>
      <c r="C1978" s="189" t="s">
        <v>686</v>
      </c>
      <c r="D1978" s="688">
        <v>2630201</v>
      </c>
      <c r="E1978" s="686"/>
      <c r="F1978" s="688" t="s">
        <v>686</v>
      </c>
      <c r="G1978" s="688" t="s">
        <v>4108</v>
      </c>
      <c r="H1978" s="702">
        <v>0</v>
      </c>
      <c r="I1978" s="703"/>
      <c r="J1978" s="687">
        <v>292953.34999999998</v>
      </c>
      <c r="K1978" s="702">
        <v>292953.34999999998</v>
      </c>
      <c r="L1978" s="684"/>
    </row>
    <row r="1979" spans="1:12" s="685" customFormat="1">
      <c r="A1979" s="189">
        <v>96</v>
      </c>
      <c r="B1979" s="688" t="s">
        <v>4118</v>
      </c>
      <c r="C1979" s="189" t="s">
        <v>686</v>
      </c>
      <c r="D1979" s="688">
        <v>2630201</v>
      </c>
      <c r="E1979" s="686"/>
      <c r="F1979" s="688" t="s">
        <v>686</v>
      </c>
      <c r="G1979" s="688" t="s">
        <v>4108</v>
      </c>
      <c r="H1979" s="702">
        <v>0</v>
      </c>
      <c r="I1979" s="703"/>
      <c r="J1979" s="687">
        <v>175100.15</v>
      </c>
      <c r="K1979" s="702">
        <v>175100.15</v>
      </c>
      <c r="L1979" s="684"/>
    </row>
    <row r="1980" spans="1:12" s="685" customFormat="1">
      <c r="A1980" s="189">
        <v>97</v>
      </c>
      <c r="B1980" s="688" t="s">
        <v>4119</v>
      </c>
      <c r="C1980" s="189" t="s">
        <v>686</v>
      </c>
      <c r="D1980" s="688">
        <v>2630201</v>
      </c>
      <c r="E1980" s="686"/>
      <c r="F1980" s="688" t="s">
        <v>686</v>
      </c>
      <c r="G1980" s="688" t="s">
        <v>4108</v>
      </c>
      <c r="H1980" s="702">
        <v>0</v>
      </c>
      <c r="I1980" s="703"/>
      <c r="J1980" s="687">
        <v>509609.75</v>
      </c>
      <c r="K1980" s="702">
        <v>509609.75</v>
      </c>
      <c r="L1980" s="684"/>
    </row>
    <row r="1981" spans="1:12" s="685" customFormat="1">
      <c r="A1981" s="189">
        <v>98</v>
      </c>
      <c r="B1981" s="688" t="s">
        <v>4120</v>
      </c>
      <c r="C1981" s="189" t="s">
        <v>686</v>
      </c>
      <c r="D1981" s="688">
        <v>2630201</v>
      </c>
      <c r="E1981" s="686"/>
      <c r="F1981" s="688" t="s">
        <v>686</v>
      </c>
      <c r="G1981" s="688" t="s">
        <v>4108</v>
      </c>
      <c r="H1981" s="702">
        <v>0</v>
      </c>
      <c r="I1981" s="703"/>
      <c r="J1981" s="687">
        <v>158895.04999999999</v>
      </c>
      <c r="K1981" s="702">
        <v>158895.04999999999</v>
      </c>
      <c r="L1981" s="684"/>
    </row>
    <row r="1982" spans="1:12" s="685" customFormat="1">
      <c r="A1982" s="189">
        <v>99</v>
      </c>
      <c r="B1982" s="688" t="s">
        <v>4121</v>
      </c>
      <c r="C1982" s="189" t="s">
        <v>686</v>
      </c>
      <c r="D1982" s="688">
        <v>2630201</v>
      </c>
      <c r="E1982" s="686"/>
      <c r="F1982" s="688" t="s">
        <v>686</v>
      </c>
      <c r="G1982" s="688" t="s">
        <v>4108</v>
      </c>
      <c r="H1982" s="702">
        <v>0</v>
      </c>
      <c r="I1982" s="703"/>
      <c r="J1982" s="687">
        <v>148369.04999999999</v>
      </c>
      <c r="K1982" s="702">
        <v>148369.04999999999</v>
      </c>
      <c r="L1982" s="684"/>
    </row>
    <row r="1983" spans="1:12" s="685" customFormat="1">
      <c r="A1983" s="189">
        <v>100</v>
      </c>
      <c r="B1983" s="688" t="s">
        <v>4122</v>
      </c>
      <c r="C1983" s="189" t="s">
        <v>686</v>
      </c>
      <c r="D1983" s="688">
        <v>2630201</v>
      </c>
      <c r="E1983" s="686"/>
      <c r="F1983" s="688" t="s">
        <v>686</v>
      </c>
      <c r="G1983" s="688" t="s">
        <v>4108</v>
      </c>
      <c r="H1983" s="702">
        <v>0</v>
      </c>
      <c r="I1983" s="703"/>
      <c r="J1983" s="687">
        <v>134661.95000000001</v>
      </c>
      <c r="K1983" s="702">
        <v>134661.95000000001</v>
      </c>
      <c r="L1983" s="684"/>
    </row>
    <row r="1984" spans="1:12" s="685" customFormat="1">
      <c r="A1984" s="189">
        <v>101</v>
      </c>
      <c r="B1984" s="688" t="s">
        <v>4123</v>
      </c>
      <c r="C1984" s="189" t="s">
        <v>686</v>
      </c>
      <c r="D1984" s="688">
        <v>2630201</v>
      </c>
      <c r="E1984" s="686"/>
      <c r="F1984" s="688" t="s">
        <v>686</v>
      </c>
      <c r="G1984" s="688" t="s">
        <v>4108</v>
      </c>
      <c r="H1984" s="702">
        <v>0</v>
      </c>
      <c r="I1984" s="703"/>
      <c r="J1984" s="687">
        <v>128566</v>
      </c>
      <c r="K1984" s="702">
        <v>128566</v>
      </c>
      <c r="L1984" s="684"/>
    </row>
    <row r="1985" spans="1:12" s="685" customFormat="1">
      <c r="A1985" s="189">
        <v>102</v>
      </c>
      <c r="B1985" s="688" t="s">
        <v>4124</v>
      </c>
      <c r="C1985" s="189" t="s">
        <v>686</v>
      </c>
      <c r="D1985" s="688">
        <v>2630201</v>
      </c>
      <c r="E1985" s="686"/>
      <c r="F1985" s="688" t="s">
        <v>686</v>
      </c>
      <c r="G1985" s="688" t="s">
        <v>4108</v>
      </c>
      <c r="H1985" s="702">
        <v>0</v>
      </c>
      <c r="I1985" s="703"/>
      <c r="J1985" s="687">
        <v>142991.65</v>
      </c>
      <c r="K1985" s="702">
        <v>142991.65</v>
      </c>
      <c r="L1985" s="684"/>
    </row>
    <row r="1986" spans="1:12" s="685" customFormat="1">
      <c r="A1986" s="189">
        <v>103</v>
      </c>
      <c r="B1986" s="688" t="s">
        <v>4125</v>
      </c>
      <c r="C1986" s="189" t="s">
        <v>686</v>
      </c>
      <c r="D1986" s="688">
        <v>2630201</v>
      </c>
      <c r="E1986" s="686"/>
      <c r="F1986" s="688" t="s">
        <v>686</v>
      </c>
      <c r="G1986" s="688" t="s">
        <v>4108</v>
      </c>
      <c r="H1986" s="702">
        <v>0</v>
      </c>
      <c r="I1986" s="703"/>
      <c r="J1986" s="687">
        <v>343602.45</v>
      </c>
      <c r="K1986" s="702">
        <v>343602.45</v>
      </c>
      <c r="L1986" s="684"/>
    </row>
    <row r="1987" spans="1:12" s="685" customFormat="1">
      <c r="A1987" s="189">
        <v>104</v>
      </c>
      <c r="B1987" s="688" t="s">
        <v>4126</v>
      </c>
      <c r="C1987" s="189" t="s">
        <v>686</v>
      </c>
      <c r="D1987" s="688">
        <v>2630201</v>
      </c>
      <c r="E1987" s="686"/>
      <c r="F1987" s="688" t="s">
        <v>686</v>
      </c>
      <c r="G1987" s="688" t="s">
        <v>4108</v>
      </c>
      <c r="H1987" s="702">
        <v>0</v>
      </c>
      <c r="I1987" s="703"/>
      <c r="J1987" s="687">
        <v>150042.95000000001</v>
      </c>
      <c r="K1987" s="702">
        <v>150042.95000000001</v>
      </c>
      <c r="L1987" s="684"/>
    </row>
    <row r="1988" spans="1:12" s="685" customFormat="1">
      <c r="A1988" s="189">
        <v>105</v>
      </c>
      <c r="B1988" s="688" t="s">
        <v>4127</v>
      </c>
      <c r="C1988" s="189" t="s">
        <v>686</v>
      </c>
      <c r="D1988" s="688">
        <v>2630201</v>
      </c>
      <c r="E1988" s="686"/>
      <c r="F1988" s="688" t="s">
        <v>686</v>
      </c>
      <c r="G1988" s="688" t="s">
        <v>4108</v>
      </c>
      <c r="H1988" s="702">
        <v>0</v>
      </c>
      <c r="I1988" s="703"/>
      <c r="J1988" s="687">
        <v>352654.75</v>
      </c>
      <c r="K1988" s="702">
        <v>352654.75</v>
      </c>
      <c r="L1988" s="684"/>
    </row>
    <row r="1989" spans="1:12" s="685" customFormat="1">
      <c r="A1989" s="189">
        <v>106</v>
      </c>
      <c r="B1989" s="688" t="s">
        <v>4128</v>
      </c>
      <c r="C1989" s="189" t="s">
        <v>686</v>
      </c>
      <c r="D1989" s="688">
        <v>2630201</v>
      </c>
      <c r="E1989" s="686"/>
      <c r="F1989" s="688" t="s">
        <v>686</v>
      </c>
      <c r="G1989" s="688" t="s">
        <v>4108</v>
      </c>
      <c r="H1989" s="702">
        <v>0</v>
      </c>
      <c r="I1989" s="703"/>
      <c r="J1989" s="687">
        <v>179918.55</v>
      </c>
      <c r="K1989" s="702">
        <v>179918.55</v>
      </c>
      <c r="L1989" s="684"/>
    </row>
    <row r="1990" spans="1:12" s="685" customFormat="1">
      <c r="A1990" s="189">
        <v>107</v>
      </c>
      <c r="B1990" s="688" t="s">
        <v>4129</v>
      </c>
      <c r="C1990" s="189" t="s">
        <v>686</v>
      </c>
      <c r="D1990" s="688">
        <v>2630201</v>
      </c>
      <c r="E1990" s="686"/>
      <c r="F1990" s="688" t="s">
        <v>686</v>
      </c>
      <c r="G1990" s="688" t="s">
        <v>4108</v>
      </c>
      <c r="H1990" s="702">
        <v>0</v>
      </c>
      <c r="I1990" s="703"/>
      <c r="J1990" s="687">
        <v>131438.15</v>
      </c>
      <c r="K1990" s="702">
        <v>131438.15</v>
      </c>
      <c r="L1990" s="684"/>
    </row>
    <row r="1991" spans="1:12" s="685" customFormat="1">
      <c r="A1991" s="189">
        <v>108</v>
      </c>
      <c r="B1991" s="688" t="s">
        <v>4130</v>
      </c>
      <c r="C1991" s="189" t="s">
        <v>686</v>
      </c>
      <c r="D1991" s="688">
        <v>2630201</v>
      </c>
      <c r="E1991" s="686"/>
      <c r="F1991" s="688" t="s">
        <v>686</v>
      </c>
      <c r="G1991" s="688" t="s">
        <v>4108</v>
      </c>
      <c r="H1991" s="702">
        <v>0</v>
      </c>
      <c r="I1991" s="703"/>
      <c r="J1991" s="687">
        <v>206672.45</v>
      </c>
      <c r="K1991" s="702">
        <v>206672.45</v>
      </c>
      <c r="L1991" s="684"/>
    </row>
    <row r="1992" spans="1:12" s="685" customFormat="1">
      <c r="A1992" s="189">
        <v>109</v>
      </c>
      <c r="B1992" s="688" t="s">
        <v>4131</v>
      </c>
      <c r="C1992" s="189" t="s">
        <v>686</v>
      </c>
      <c r="D1992" s="688">
        <v>2630201</v>
      </c>
      <c r="E1992" s="686"/>
      <c r="F1992" s="688" t="s">
        <v>686</v>
      </c>
      <c r="G1992" s="688" t="s">
        <v>4108</v>
      </c>
      <c r="H1992" s="702">
        <v>0</v>
      </c>
      <c r="I1992" s="703"/>
      <c r="J1992" s="687">
        <v>393881.15</v>
      </c>
      <c r="K1992" s="702">
        <v>393881.15</v>
      </c>
      <c r="L1992" s="684"/>
    </row>
    <row r="1993" spans="1:12" s="685" customFormat="1">
      <c r="A1993" s="189">
        <v>110</v>
      </c>
      <c r="B1993" s="688" t="s">
        <v>4132</v>
      </c>
      <c r="C1993" s="189" t="s">
        <v>686</v>
      </c>
      <c r="D1993" s="688">
        <v>2630201</v>
      </c>
      <c r="E1993" s="686"/>
      <c r="F1993" s="688" t="s">
        <v>686</v>
      </c>
      <c r="G1993" s="688" t="s">
        <v>4108</v>
      </c>
      <c r="H1993" s="702">
        <v>0</v>
      </c>
      <c r="I1993" s="703"/>
      <c r="J1993" s="687">
        <v>151650.35</v>
      </c>
      <c r="K1993" s="702">
        <v>151650.35</v>
      </c>
      <c r="L1993" s="684"/>
    </row>
    <row r="1994" spans="1:12" s="685" customFormat="1">
      <c r="A1994" s="189">
        <v>111</v>
      </c>
      <c r="B1994" s="688" t="s">
        <v>4133</v>
      </c>
      <c r="C1994" s="189" t="s">
        <v>686</v>
      </c>
      <c r="D1994" s="688">
        <v>2630201</v>
      </c>
      <c r="E1994" s="686"/>
      <c r="F1994" s="688" t="s">
        <v>686</v>
      </c>
      <c r="G1994" s="688" t="s">
        <v>4108</v>
      </c>
      <c r="H1994" s="702">
        <v>0</v>
      </c>
      <c r="I1994" s="703"/>
      <c r="J1994" s="687">
        <v>63134.85</v>
      </c>
      <c r="K1994" s="702">
        <v>63134.85</v>
      </c>
      <c r="L1994" s="684"/>
    </row>
    <row r="1995" spans="1:12" s="685" customFormat="1">
      <c r="A1995" s="189">
        <v>112</v>
      </c>
      <c r="B1995" s="688" t="s">
        <v>4134</v>
      </c>
      <c r="C1995" s="189" t="s">
        <v>686</v>
      </c>
      <c r="D1995" s="688">
        <v>2630201</v>
      </c>
      <c r="E1995" s="686"/>
      <c r="F1995" s="688" t="s">
        <v>686</v>
      </c>
      <c r="G1995" s="688" t="s">
        <v>4108</v>
      </c>
      <c r="H1995" s="702">
        <v>0</v>
      </c>
      <c r="I1995" s="703"/>
      <c r="J1995" s="687">
        <v>52103.45</v>
      </c>
      <c r="K1995" s="702">
        <v>52103.45</v>
      </c>
      <c r="L1995" s="684"/>
    </row>
    <row r="1996" spans="1:12" s="685" customFormat="1">
      <c r="A1996" s="189">
        <v>113</v>
      </c>
      <c r="B1996" s="688" t="s">
        <v>4135</v>
      </c>
      <c r="C1996" s="189" t="s">
        <v>686</v>
      </c>
      <c r="D1996" s="688">
        <v>2630201</v>
      </c>
      <c r="E1996" s="686"/>
      <c r="F1996" s="688" t="s">
        <v>686</v>
      </c>
      <c r="G1996" s="688" t="s">
        <v>4108</v>
      </c>
      <c r="H1996" s="702">
        <v>0</v>
      </c>
      <c r="I1996" s="703"/>
      <c r="J1996" s="687">
        <v>66057.05</v>
      </c>
      <c r="K1996" s="702">
        <v>66057.05</v>
      </c>
      <c r="L1996" s="684"/>
    </row>
    <row r="1997" spans="1:12" s="685" customFormat="1">
      <c r="A1997" s="189">
        <v>114</v>
      </c>
      <c r="B1997" s="688" t="s">
        <v>4136</v>
      </c>
      <c r="C1997" s="189" t="s">
        <v>686</v>
      </c>
      <c r="D1997" s="688">
        <v>2630201</v>
      </c>
      <c r="E1997" s="686"/>
      <c r="F1997" s="688" t="s">
        <v>686</v>
      </c>
      <c r="G1997" s="688" t="s">
        <v>4108</v>
      </c>
      <c r="H1997" s="702">
        <v>0</v>
      </c>
      <c r="I1997" s="703"/>
      <c r="J1997" s="687">
        <v>69739.25</v>
      </c>
      <c r="K1997" s="702">
        <v>69739.25</v>
      </c>
      <c r="L1997" s="684"/>
    </row>
    <row r="1998" spans="1:12" s="685" customFormat="1">
      <c r="A1998" s="189">
        <v>115</v>
      </c>
      <c r="B1998" s="688" t="s">
        <v>4137</v>
      </c>
      <c r="C1998" s="189" t="s">
        <v>686</v>
      </c>
      <c r="D1998" s="688">
        <v>2630201</v>
      </c>
      <c r="E1998" s="686"/>
      <c r="F1998" s="688" t="s">
        <v>686</v>
      </c>
      <c r="G1998" s="688" t="s">
        <v>4108</v>
      </c>
      <c r="H1998" s="702">
        <v>0</v>
      </c>
      <c r="I1998" s="703"/>
      <c r="J1998" s="687">
        <v>49641.05</v>
      </c>
      <c r="K1998" s="702">
        <v>49641.05</v>
      </c>
      <c r="L1998" s="684"/>
    </row>
    <row r="1999" spans="1:12" s="685" customFormat="1">
      <c r="A1999" s="189">
        <v>116</v>
      </c>
      <c r="B1999" s="688" t="s">
        <v>4138</v>
      </c>
      <c r="C1999" s="189" t="s">
        <v>686</v>
      </c>
      <c r="D1999" s="688">
        <v>2630201</v>
      </c>
      <c r="E1999" s="686"/>
      <c r="F1999" s="688" t="s">
        <v>686</v>
      </c>
      <c r="G1999" s="688" t="s">
        <v>4108</v>
      </c>
      <c r="H1999" s="702">
        <v>0</v>
      </c>
      <c r="I1999" s="703"/>
      <c r="J1999" s="687">
        <v>110385.65</v>
      </c>
      <c r="K1999" s="702">
        <v>110385.65</v>
      </c>
      <c r="L1999" s="684"/>
    </row>
    <row r="2000" spans="1:12" s="685" customFormat="1">
      <c r="A2000" s="189">
        <v>117</v>
      </c>
      <c r="B2000" s="688" t="s">
        <v>4139</v>
      </c>
      <c r="C2000" s="189" t="s">
        <v>686</v>
      </c>
      <c r="D2000" s="688">
        <v>2630201</v>
      </c>
      <c r="E2000" s="686"/>
      <c r="F2000" s="688" t="s">
        <v>686</v>
      </c>
      <c r="G2000" s="688" t="s">
        <v>4108</v>
      </c>
      <c r="H2000" s="702">
        <v>0</v>
      </c>
      <c r="I2000" s="703"/>
      <c r="J2000" s="687">
        <v>52852.05</v>
      </c>
      <c r="K2000" s="702">
        <v>52852.05</v>
      </c>
      <c r="L2000" s="684"/>
    </row>
    <row r="2001" spans="1:12" s="685" customFormat="1">
      <c r="A2001" s="189">
        <v>118</v>
      </c>
      <c r="B2001" s="688" t="s">
        <v>4140</v>
      </c>
      <c r="C2001" s="189" t="s">
        <v>686</v>
      </c>
      <c r="D2001" s="688">
        <v>2630201</v>
      </c>
      <c r="E2001" s="686"/>
      <c r="F2001" s="688" t="s">
        <v>686</v>
      </c>
      <c r="G2001" s="688" t="s">
        <v>4108</v>
      </c>
      <c r="H2001" s="702">
        <v>0</v>
      </c>
      <c r="I2001" s="703"/>
      <c r="J2001" s="687">
        <v>59779.45</v>
      </c>
      <c r="K2001" s="702">
        <v>59779.45</v>
      </c>
      <c r="L2001" s="684"/>
    </row>
    <row r="2002" spans="1:12" s="685" customFormat="1">
      <c r="A2002" s="189">
        <v>119</v>
      </c>
      <c r="B2002" s="688" t="s">
        <v>4141</v>
      </c>
      <c r="C2002" s="189" t="s">
        <v>686</v>
      </c>
      <c r="D2002" s="688">
        <v>2630201</v>
      </c>
      <c r="E2002" s="686"/>
      <c r="F2002" s="688" t="s">
        <v>686</v>
      </c>
      <c r="G2002" s="688" t="s">
        <v>4108</v>
      </c>
      <c r="H2002" s="702">
        <v>0</v>
      </c>
      <c r="I2002" s="703"/>
      <c r="J2002" s="687">
        <v>62333.05</v>
      </c>
      <c r="K2002" s="702">
        <v>62333.05</v>
      </c>
      <c r="L2002" s="684"/>
    </row>
    <row r="2003" spans="1:12" s="685" customFormat="1">
      <c r="A2003" s="189">
        <v>120</v>
      </c>
      <c r="B2003" s="688" t="s">
        <v>4142</v>
      </c>
      <c r="C2003" s="189" t="s">
        <v>686</v>
      </c>
      <c r="D2003" s="688">
        <v>2630201</v>
      </c>
      <c r="E2003" s="686"/>
      <c r="F2003" s="688" t="s">
        <v>686</v>
      </c>
      <c r="G2003" s="688" t="s">
        <v>4108</v>
      </c>
      <c r="H2003" s="702">
        <v>0</v>
      </c>
      <c r="I2003" s="703"/>
      <c r="J2003" s="687">
        <v>89161.05</v>
      </c>
      <c r="K2003" s="702">
        <v>89161.05</v>
      </c>
      <c r="L2003" s="684"/>
    </row>
    <row r="2004" spans="1:12" s="685" customFormat="1">
      <c r="A2004" s="189">
        <v>121</v>
      </c>
      <c r="B2004" s="688" t="s">
        <v>4143</v>
      </c>
      <c r="C2004" s="189" t="s">
        <v>686</v>
      </c>
      <c r="D2004" s="688">
        <v>2630201</v>
      </c>
      <c r="E2004" s="686"/>
      <c r="F2004" s="688" t="s">
        <v>686</v>
      </c>
      <c r="G2004" s="688" t="s">
        <v>4108</v>
      </c>
      <c r="H2004" s="702">
        <v>0</v>
      </c>
      <c r="I2004" s="703"/>
      <c r="J2004" s="687">
        <v>67960.850000000006</v>
      </c>
      <c r="K2004" s="702">
        <v>67960.850000000006</v>
      </c>
      <c r="L2004" s="684"/>
    </row>
    <row r="2005" spans="1:12" s="685" customFormat="1">
      <c r="A2005" s="189">
        <v>122</v>
      </c>
      <c r="B2005" s="688" t="s">
        <v>4144</v>
      </c>
      <c r="C2005" s="189" t="s">
        <v>686</v>
      </c>
      <c r="D2005" s="688">
        <v>2630201</v>
      </c>
      <c r="E2005" s="686"/>
      <c r="F2005" s="688" t="s">
        <v>686</v>
      </c>
      <c r="G2005" s="688" t="s">
        <v>4108</v>
      </c>
      <c r="H2005" s="702">
        <v>0</v>
      </c>
      <c r="I2005" s="703"/>
      <c r="J2005" s="687">
        <v>67812.649999999994</v>
      </c>
      <c r="K2005" s="702">
        <v>67812.649999999994</v>
      </c>
      <c r="L2005" s="684"/>
    </row>
    <row r="2006" spans="1:12" s="685" customFormat="1">
      <c r="A2006" s="189">
        <v>123</v>
      </c>
      <c r="B2006" s="688" t="s">
        <v>4145</v>
      </c>
      <c r="C2006" s="189" t="s">
        <v>686</v>
      </c>
      <c r="D2006" s="688">
        <v>2630201</v>
      </c>
      <c r="E2006" s="686"/>
      <c r="F2006" s="688" t="s">
        <v>686</v>
      </c>
      <c r="G2006" s="688" t="s">
        <v>4108</v>
      </c>
      <c r="H2006" s="702">
        <v>0</v>
      </c>
      <c r="I2006" s="703"/>
      <c r="J2006" s="687">
        <v>60011.25</v>
      </c>
      <c r="K2006" s="702">
        <v>60011.25</v>
      </c>
      <c r="L2006" s="684"/>
    </row>
    <row r="2007" spans="1:12" s="685" customFormat="1">
      <c r="A2007" s="189">
        <v>124</v>
      </c>
      <c r="B2007" s="688" t="s">
        <v>4146</v>
      </c>
      <c r="C2007" s="189" t="s">
        <v>686</v>
      </c>
      <c r="D2007" s="688">
        <v>2630201</v>
      </c>
      <c r="E2007" s="686"/>
      <c r="F2007" s="688" t="s">
        <v>686</v>
      </c>
      <c r="G2007" s="688" t="s">
        <v>4108</v>
      </c>
      <c r="H2007" s="702">
        <v>0</v>
      </c>
      <c r="I2007" s="703"/>
      <c r="J2007" s="687">
        <v>61386.85</v>
      </c>
      <c r="K2007" s="702">
        <v>61386.85</v>
      </c>
      <c r="L2007" s="684"/>
    </row>
    <row r="2008" spans="1:12" s="685" customFormat="1">
      <c r="A2008" s="189">
        <v>125</v>
      </c>
      <c r="B2008" s="688" t="s">
        <v>4147</v>
      </c>
      <c r="C2008" s="189" t="s">
        <v>686</v>
      </c>
      <c r="D2008" s="688">
        <v>2630201</v>
      </c>
      <c r="E2008" s="686"/>
      <c r="F2008" s="688" t="s">
        <v>686</v>
      </c>
      <c r="G2008" s="688" t="s">
        <v>4108</v>
      </c>
      <c r="H2008" s="702">
        <v>0</v>
      </c>
      <c r="I2008" s="703"/>
      <c r="J2008" s="687">
        <v>83392.649999999994</v>
      </c>
      <c r="K2008" s="702">
        <v>83392.649999999994</v>
      </c>
      <c r="L2008" s="684"/>
    </row>
    <row r="2009" spans="1:12" s="685" customFormat="1">
      <c r="A2009" s="189">
        <v>126</v>
      </c>
      <c r="B2009" s="688" t="s">
        <v>4148</v>
      </c>
      <c r="C2009" s="189" t="s">
        <v>686</v>
      </c>
      <c r="D2009" s="688">
        <v>2630201</v>
      </c>
      <c r="E2009" s="686"/>
      <c r="F2009" s="688" t="s">
        <v>686</v>
      </c>
      <c r="G2009" s="688" t="s">
        <v>4108</v>
      </c>
      <c r="H2009" s="702">
        <v>0</v>
      </c>
      <c r="I2009" s="703"/>
      <c r="J2009" s="687">
        <v>56769.85</v>
      </c>
      <c r="K2009" s="702">
        <v>56769.85</v>
      </c>
      <c r="L2009" s="684"/>
    </row>
    <row r="2010" spans="1:12" s="685" customFormat="1">
      <c r="A2010" s="189">
        <v>127</v>
      </c>
      <c r="B2010" s="688" t="s">
        <v>4149</v>
      </c>
      <c r="C2010" s="189" t="s">
        <v>686</v>
      </c>
      <c r="D2010" s="688">
        <v>2630201</v>
      </c>
      <c r="E2010" s="686"/>
      <c r="F2010" s="688" t="s">
        <v>686</v>
      </c>
      <c r="G2010" s="688" t="s">
        <v>4108</v>
      </c>
      <c r="H2010" s="702">
        <v>0</v>
      </c>
      <c r="I2010" s="703"/>
      <c r="J2010" s="687">
        <v>64183.65</v>
      </c>
      <c r="K2010" s="702">
        <v>64183.65</v>
      </c>
      <c r="L2010" s="684"/>
    </row>
    <row r="2011" spans="1:12" s="685" customFormat="1">
      <c r="A2011" s="189">
        <v>128</v>
      </c>
      <c r="B2011" s="688" t="s">
        <v>4150</v>
      </c>
      <c r="C2011" s="189" t="s">
        <v>686</v>
      </c>
      <c r="D2011" s="688">
        <v>2630201</v>
      </c>
      <c r="E2011" s="686"/>
      <c r="F2011" s="688" t="s">
        <v>686</v>
      </c>
      <c r="G2011" s="688" t="s">
        <v>4108</v>
      </c>
      <c r="H2011" s="702">
        <v>0</v>
      </c>
      <c r="I2011" s="703"/>
      <c r="J2011" s="687">
        <v>76651.45</v>
      </c>
      <c r="K2011" s="702">
        <v>76651.45</v>
      </c>
      <c r="L2011" s="684"/>
    </row>
    <row r="2012" spans="1:12" s="685" customFormat="1">
      <c r="A2012" s="189">
        <v>129</v>
      </c>
      <c r="B2012" s="688" t="s">
        <v>4151</v>
      </c>
      <c r="C2012" s="189" t="s">
        <v>686</v>
      </c>
      <c r="D2012" s="688">
        <v>2630201</v>
      </c>
      <c r="E2012" s="686"/>
      <c r="F2012" s="688" t="s">
        <v>686</v>
      </c>
      <c r="G2012" s="688" t="s">
        <v>4108</v>
      </c>
      <c r="H2012" s="702">
        <v>0</v>
      </c>
      <c r="I2012" s="703"/>
      <c r="J2012" s="687">
        <v>42421.05</v>
      </c>
      <c r="K2012" s="702">
        <v>42421.05</v>
      </c>
      <c r="L2012" s="684"/>
    </row>
    <row r="2013" spans="1:12" s="685" customFormat="1">
      <c r="A2013" s="189">
        <v>130</v>
      </c>
      <c r="B2013" s="688" t="s">
        <v>4152</v>
      </c>
      <c r="C2013" s="189" t="s">
        <v>686</v>
      </c>
      <c r="D2013" s="688">
        <v>2630201</v>
      </c>
      <c r="E2013" s="686"/>
      <c r="F2013" s="688" t="s">
        <v>686</v>
      </c>
      <c r="G2013" s="688" t="s">
        <v>4108</v>
      </c>
      <c r="H2013" s="702">
        <v>0</v>
      </c>
      <c r="I2013" s="703"/>
      <c r="J2013" s="687">
        <v>75530.45</v>
      </c>
      <c r="K2013" s="702">
        <v>75530.45</v>
      </c>
      <c r="L2013" s="684"/>
    </row>
    <row r="2014" spans="1:12" s="685" customFormat="1">
      <c r="A2014" s="189">
        <v>131</v>
      </c>
      <c r="B2014" s="688" t="s">
        <v>4153</v>
      </c>
      <c r="C2014" s="189" t="s">
        <v>686</v>
      </c>
      <c r="D2014" s="688">
        <v>2630201</v>
      </c>
      <c r="E2014" s="686"/>
      <c r="F2014" s="688" t="s">
        <v>686</v>
      </c>
      <c r="G2014" s="688" t="s">
        <v>4108</v>
      </c>
      <c r="H2014" s="702">
        <v>0</v>
      </c>
      <c r="I2014" s="703"/>
      <c r="J2014" s="687">
        <v>52484.85</v>
      </c>
      <c r="K2014" s="702">
        <v>52484.85</v>
      </c>
      <c r="L2014" s="684"/>
    </row>
    <row r="2015" spans="1:12" s="685" customFormat="1">
      <c r="A2015" s="189">
        <v>132</v>
      </c>
      <c r="B2015" s="688" t="s">
        <v>4154</v>
      </c>
      <c r="C2015" s="189" t="s">
        <v>686</v>
      </c>
      <c r="D2015" s="688">
        <v>2630201</v>
      </c>
      <c r="E2015" s="686"/>
      <c r="F2015" s="688" t="s">
        <v>686</v>
      </c>
      <c r="G2015" s="688" t="s">
        <v>4108</v>
      </c>
      <c r="H2015" s="702">
        <v>0</v>
      </c>
      <c r="I2015" s="703"/>
      <c r="J2015" s="687">
        <v>62602.85</v>
      </c>
      <c r="K2015" s="702">
        <v>62602.85</v>
      </c>
      <c r="L2015" s="684"/>
    </row>
    <row r="2016" spans="1:12" s="685" customFormat="1">
      <c r="A2016" s="189">
        <v>133</v>
      </c>
      <c r="B2016" s="688" t="s">
        <v>4155</v>
      </c>
      <c r="C2016" s="189" t="s">
        <v>686</v>
      </c>
      <c r="D2016" s="688">
        <v>2630201</v>
      </c>
      <c r="E2016" s="686"/>
      <c r="F2016" s="688" t="s">
        <v>686</v>
      </c>
      <c r="G2016" s="688" t="s">
        <v>4108</v>
      </c>
      <c r="H2016" s="702">
        <v>0</v>
      </c>
      <c r="I2016" s="703"/>
      <c r="J2016" s="687">
        <v>59452.65</v>
      </c>
      <c r="K2016" s="702">
        <v>59452.65</v>
      </c>
      <c r="L2016" s="684"/>
    </row>
    <row r="2017" spans="1:12" s="685" customFormat="1">
      <c r="A2017" s="189">
        <v>134</v>
      </c>
      <c r="B2017" s="688" t="s">
        <v>4156</v>
      </c>
      <c r="C2017" s="189" t="s">
        <v>686</v>
      </c>
      <c r="D2017" s="688">
        <v>2630201</v>
      </c>
      <c r="E2017" s="686"/>
      <c r="F2017" s="688" t="s">
        <v>686</v>
      </c>
      <c r="G2017" s="688" t="s">
        <v>4108</v>
      </c>
      <c r="H2017" s="702">
        <v>0</v>
      </c>
      <c r="I2017" s="703"/>
      <c r="J2017" s="687">
        <v>73721.649999999994</v>
      </c>
      <c r="K2017" s="702">
        <v>73721.649999999994</v>
      </c>
      <c r="L2017" s="684"/>
    </row>
    <row r="2018" spans="1:12" s="685" customFormat="1">
      <c r="A2018" s="189">
        <v>135</v>
      </c>
      <c r="B2018" s="688" t="s">
        <v>4157</v>
      </c>
      <c r="C2018" s="189" t="s">
        <v>686</v>
      </c>
      <c r="D2018" s="688">
        <v>2630201</v>
      </c>
      <c r="E2018" s="686"/>
      <c r="F2018" s="688" t="s">
        <v>686</v>
      </c>
      <c r="G2018" s="688" t="s">
        <v>4108</v>
      </c>
      <c r="H2018" s="702">
        <v>0</v>
      </c>
      <c r="I2018" s="703"/>
      <c r="J2018" s="687">
        <v>68508.05</v>
      </c>
      <c r="K2018" s="702">
        <v>68508.05</v>
      </c>
      <c r="L2018" s="684"/>
    </row>
    <row r="2019" spans="1:12" s="685" customFormat="1">
      <c r="A2019" s="189">
        <v>136</v>
      </c>
      <c r="B2019" s="688" t="s">
        <v>4158</v>
      </c>
      <c r="C2019" s="189" t="s">
        <v>686</v>
      </c>
      <c r="D2019" s="688">
        <v>2630201</v>
      </c>
      <c r="E2019" s="686"/>
      <c r="F2019" s="688" t="s">
        <v>686</v>
      </c>
      <c r="G2019" s="688" t="s">
        <v>4108</v>
      </c>
      <c r="H2019" s="702">
        <v>0</v>
      </c>
      <c r="I2019" s="703"/>
      <c r="J2019" s="687">
        <v>46426.25</v>
      </c>
      <c r="K2019" s="702">
        <v>46426.25</v>
      </c>
      <c r="L2019" s="684"/>
    </row>
    <row r="2020" spans="1:12" s="685" customFormat="1">
      <c r="A2020" s="189">
        <v>137</v>
      </c>
      <c r="B2020" s="688" t="s">
        <v>4159</v>
      </c>
      <c r="C2020" s="189" t="s">
        <v>686</v>
      </c>
      <c r="D2020" s="688">
        <v>2630201</v>
      </c>
      <c r="E2020" s="686"/>
      <c r="F2020" s="688" t="s">
        <v>686</v>
      </c>
      <c r="G2020" s="688" t="s">
        <v>4108</v>
      </c>
      <c r="H2020" s="702">
        <v>0</v>
      </c>
      <c r="I2020" s="703"/>
      <c r="J2020" s="687">
        <v>51187.65</v>
      </c>
      <c r="K2020" s="702">
        <v>51187.65</v>
      </c>
      <c r="L2020" s="684"/>
    </row>
    <row r="2021" spans="1:12" s="685" customFormat="1">
      <c r="A2021" s="189">
        <v>138</v>
      </c>
      <c r="B2021" s="688" t="s">
        <v>4160</v>
      </c>
      <c r="C2021" s="189" t="s">
        <v>686</v>
      </c>
      <c r="D2021" s="688">
        <v>2630201</v>
      </c>
      <c r="E2021" s="686"/>
      <c r="F2021" s="688" t="s">
        <v>686</v>
      </c>
      <c r="G2021" s="688" t="s">
        <v>4108</v>
      </c>
      <c r="H2021" s="702">
        <v>0</v>
      </c>
      <c r="I2021" s="703"/>
      <c r="J2021" s="687">
        <v>46004.45</v>
      </c>
      <c r="K2021" s="702">
        <v>46004.45</v>
      </c>
      <c r="L2021" s="684"/>
    </row>
    <row r="2022" spans="1:12" s="685" customFormat="1">
      <c r="A2022" s="189">
        <v>139</v>
      </c>
      <c r="B2022" s="688" t="s">
        <v>4161</v>
      </c>
      <c r="C2022" s="189" t="s">
        <v>686</v>
      </c>
      <c r="D2022" s="688">
        <v>2630201</v>
      </c>
      <c r="E2022" s="686"/>
      <c r="F2022" s="688" t="s">
        <v>686</v>
      </c>
      <c r="G2022" s="688" t="s">
        <v>4108</v>
      </c>
      <c r="H2022" s="702">
        <v>0</v>
      </c>
      <c r="I2022" s="703"/>
      <c r="J2022" s="687">
        <v>56952.25</v>
      </c>
      <c r="K2022" s="702">
        <v>56952.25</v>
      </c>
      <c r="L2022" s="684"/>
    </row>
    <row r="2023" spans="1:12" s="685" customFormat="1">
      <c r="A2023" s="189">
        <v>140</v>
      </c>
      <c r="B2023" s="688" t="s">
        <v>4162</v>
      </c>
      <c r="C2023" s="189" t="s">
        <v>686</v>
      </c>
      <c r="D2023" s="688">
        <v>2630201</v>
      </c>
      <c r="E2023" s="686"/>
      <c r="F2023" s="688" t="s">
        <v>686</v>
      </c>
      <c r="G2023" s="688" t="s">
        <v>4108</v>
      </c>
      <c r="H2023" s="702">
        <v>0</v>
      </c>
      <c r="I2023" s="703"/>
      <c r="J2023" s="687">
        <v>41630.65</v>
      </c>
      <c r="K2023" s="702">
        <v>41630.65</v>
      </c>
      <c r="L2023" s="684"/>
    </row>
    <row r="2024" spans="1:12" s="685" customFormat="1">
      <c r="A2024" s="189">
        <v>141</v>
      </c>
      <c r="B2024" s="688" t="s">
        <v>4163</v>
      </c>
      <c r="C2024" s="189" t="s">
        <v>686</v>
      </c>
      <c r="D2024" s="688">
        <v>2630201</v>
      </c>
      <c r="E2024" s="686"/>
      <c r="F2024" s="688" t="s">
        <v>686</v>
      </c>
      <c r="G2024" s="688" t="s">
        <v>4108</v>
      </c>
      <c r="H2024" s="702">
        <v>0</v>
      </c>
      <c r="I2024" s="703"/>
      <c r="J2024" s="687">
        <v>39441.85</v>
      </c>
      <c r="K2024" s="702">
        <v>39441.85</v>
      </c>
      <c r="L2024" s="684"/>
    </row>
    <row r="2025" spans="1:12" s="685" customFormat="1">
      <c r="A2025" s="189">
        <v>142</v>
      </c>
      <c r="B2025" s="688" t="s">
        <v>4164</v>
      </c>
      <c r="C2025" s="189" t="s">
        <v>686</v>
      </c>
      <c r="D2025" s="688">
        <v>2630201</v>
      </c>
      <c r="E2025" s="686"/>
      <c r="F2025" s="688" t="s">
        <v>686</v>
      </c>
      <c r="G2025" s="688" t="s">
        <v>4108</v>
      </c>
      <c r="H2025" s="702">
        <v>0</v>
      </c>
      <c r="I2025" s="703"/>
      <c r="J2025" s="687">
        <v>55569.05</v>
      </c>
      <c r="K2025" s="702">
        <v>55569.05</v>
      </c>
      <c r="L2025" s="684"/>
    </row>
    <row r="2026" spans="1:12" s="685" customFormat="1">
      <c r="A2026" s="189">
        <v>143</v>
      </c>
      <c r="B2026" s="688" t="s">
        <v>4165</v>
      </c>
      <c r="C2026" s="189" t="s">
        <v>686</v>
      </c>
      <c r="D2026" s="688">
        <v>2630201</v>
      </c>
      <c r="E2026" s="686"/>
      <c r="F2026" s="688" t="s">
        <v>686</v>
      </c>
      <c r="G2026" s="688" t="s">
        <v>4108</v>
      </c>
      <c r="H2026" s="702">
        <v>0</v>
      </c>
      <c r="I2026" s="703"/>
      <c r="J2026" s="687">
        <v>62853.65</v>
      </c>
      <c r="K2026" s="702">
        <v>62853.65</v>
      </c>
      <c r="L2026" s="684"/>
    </row>
    <row r="2027" spans="1:12" s="685" customFormat="1">
      <c r="A2027" s="189">
        <v>144</v>
      </c>
      <c r="B2027" s="688" t="s">
        <v>4166</v>
      </c>
      <c r="C2027" s="189" t="s">
        <v>686</v>
      </c>
      <c r="D2027" s="688">
        <v>2630201</v>
      </c>
      <c r="E2027" s="686"/>
      <c r="F2027" s="688" t="s">
        <v>686</v>
      </c>
      <c r="G2027" s="688" t="s">
        <v>4108</v>
      </c>
      <c r="H2027" s="702">
        <v>0</v>
      </c>
      <c r="I2027" s="703"/>
      <c r="J2027" s="687">
        <v>168881.45</v>
      </c>
      <c r="K2027" s="702">
        <v>168881.45</v>
      </c>
      <c r="L2027" s="684"/>
    </row>
    <row r="2028" spans="1:12" s="685" customFormat="1">
      <c r="A2028" s="189">
        <v>145</v>
      </c>
      <c r="B2028" s="688" t="s">
        <v>4167</v>
      </c>
      <c r="C2028" s="189" t="s">
        <v>686</v>
      </c>
      <c r="D2028" s="688">
        <v>2630201</v>
      </c>
      <c r="E2028" s="686"/>
      <c r="F2028" s="688" t="s">
        <v>686</v>
      </c>
      <c r="G2028" s="688" t="s">
        <v>4108</v>
      </c>
      <c r="H2028" s="702">
        <v>0</v>
      </c>
      <c r="I2028" s="703"/>
      <c r="J2028" s="687">
        <v>63123.45</v>
      </c>
      <c r="K2028" s="702">
        <v>63123.45</v>
      </c>
      <c r="L2028" s="684"/>
    </row>
    <row r="2029" spans="1:12" s="685" customFormat="1">
      <c r="A2029" s="189">
        <v>146</v>
      </c>
      <c r="B2029" s="688" t="s">
        <v>4168</v>
      </c>
      <c r="C2029" s="189" t="s">
        <v>686</v>
      </c>
      <c r="D2029" s="688">
        <v>2630201</v>
      </c>
      <c r="E2029" s="686"/>
      <c r="F2029" s="688" t="s">
        <v>686</v>
      </c>
      <c r="G2029" s="688" t="s">
        <v>4108</v>
      </c>
      <c r="H2029" s="702">
        <v>0</v>
      </c>
      <c r="I2029" s="703"/>
      <c r="J2029" s="687">
        <v>59357.65</v>
      </c>
      <c r="K2029" s="702">
        <v>59357.65</v>
      </c>
      <c r="L2029" s="684"/>
    </row>
    <row r="2030" spans="1:12" s="685" customFormat="1">
      <c r="A2030" s="189">
        <v>147</v>
      </c>
      <c r="B2030" s="688" t="s">
        <v>4169</v>
      </c>
      <c r="C2030" s="189" t="s">
        <v>686</v>
      </c>
      <c r="D2030" s="688">
        <v>2630201</v>
      </c>
      <c r="E2030" s="686"/>
      <c r="F2030" s="688" t="s">
        <v>686</v>
      </c>
      <c r="G2030" s="688" t="s">
        <v>4108</v>
      </c>
      <c r="H2030" s="702">
        <v>0</v>
      </c>
      <c r="I2030" s="703"/>
      <c r="J2030" s="687">
        <v>50746.85</v>
      </c>
      <c r="K2030" s="702">
        <v>50746.85</v>
      </c>
      <c r="L2030" s="684"/>
    </row>
    <row r="2031" spans="1:12" s="685" customFormat="1">
      <c r="A2031" s="189">
        <v>148</v>
      </c>
      <c r="B2031" s="688" t="s">
        <v>4170</v>
      </c>
      <c r="C2031" s="189" t="s">
        <v>686</v>
      </c>
      <c r="D2031" s="688">
        <v>2630201</v>
      </c>
      <c r="E2031" s="686"/>
      <c r="F2031" s="688" t="s">
        <v>686</v>
      </c>
      <c r="G2031" s="688" t="s">
        <v>4108</v>
      </c>
      <c r="H2031" s="702">
        <v>0</v>
      </c>
      <c r="I2031" s="703"/>
      <c r="J2031" s="687">
        <v>246236.15</v>
      </c>
      <c r="K2031" s="702">
        <v>246236.15</v>
      </c>
      <c r="L2031" s="684"/>
    </row>
    <row r="2032" spans="1:12" s="685" customFormat="1">
      <c r="A2032" s="189">
        <v>149</v>
      </c>
      <c r="B2032" s="688" t="s">
        <v>4171</v>
      </c>
      <c r="C2032" s="189" t="s">
        <v>686</v>
      </c>
      <c r="D2032" s="688">
        <v>2630201</v>
      </c>
      <c r="E2032" s="686"/>
      <c r="F2032" s="688" t="s">
        <v>686</v>
      </c>
      <c r="G2032" s="688" t="s">
        <v>4108</v>
      </c>
      <c r="H2032" s="702">
        <v>0</v>
      </c>
      <c r="I2032" s="703"/>
      <c r="J2032" s="687">
        <v>280437.75</v>
      </c>
      <c r="K2032" s="702">
        <v>280437.75</v>
      </c>
      <c r="L2032" s="684"/>
    </row>
    <row r="2033" spans="1:12" s="685" customFormat="1">
      <c r="A2033" s="189">
        <v>150</v>
      </c>
      <c r="B2033" s="688" t="s">
        <v>4172</v>
      </c>
      <c r="C2033" s="189" t="s">
        <v>686</v>
      </c>
      <c r="D2033" s="688">
        <v>2630201</v>
      </c>
      <c r="E2033" s="686"/>
      <c r="F2033" s="688" t="s">
        <v>686</v>
      </c>
      <c r="G2033" s="688" t="s">
        <v>4108</v>
      </c>
      <c r="H2033" s="702">
        <v>0</v>
      </c>
      <c r="I2033" s="703"/>
      <c r="J2033" s="687">
        <v>33415.050000000003</v>
      </c>
      <c r="K2033" s="702">
        <v>33415.050000000003</v>
      </c>
      <c r="L2033" s="684"/>
    </row>
    <row r="2034" spans="1:12" s="685" customFormat="1">
      <c r="A2034" s="189">
        <v>151</v>
      </c>
      <c r="B2034" s="688" t="s">
        <v>4173</v>
      </c>
      <c r="C2034" s="189" t="s">
        <v>686</v>
      </c>
      <c r="D2034" s="688">
        <v>2630201</v>
      </c>
      <c r="E2034" s="686"/>
      <c r="F2034" s="688" t="s">
        <v>686</v>
      </c>
      <c r="G2034" s="688" t="s">
        <v>4108</v>
      </c>
      <c r="H2034" s="702">
        <v>0</v>
      </c>
      <c r="I2034" s="703"/>
      <c r="J2034" s="687">
        <v>350243.05</v>
      </c>
      <c r="K2034" s="702">
        <v>350243.05</v>
      </c>
      <c r="L2034" s="684"/>
    </row>
    <row r="2035" spans="1:12" s="685" customFormat="1">
      <c r="A2035" s="189">
        <v>152</v>
      </c>
      <c r="B2035" s="688" t="s">
        <v>4174</v>
      </c>
      <c r="C2035" s="189" t="s">
        <v>686</v>
      </c>
      <c r="D2035" s="688">
        <v>2630201</v>
      </c>
      <c r="E2035" s="686"/>
      <c r="F2035" s="688" t="s">
        <v>686</v>
      </c>
      <c r="G2035" s="688" t="s">
        <v>4108</v>
      </c>
      <c r="H2035" s="702">
        <v>0</v>
      </c>
      <c r="I2035" s="703"/>
      <c r="J2035" s="687">
        <v>178656.95</v>
      </c>
      <c r="K2035" s="702">
        <v>178656.95</v>
      </c>
      <c r="L2035" s="684"/>
    </row>
    <row r="2036" spans="1:12" s="685" customFormat="1">
      <c r="A2036" s="189">
        <v>153</v>
      </c>
      <c r="B2036" s="688" t="s">
        <v>4175</v>
      </c>
      <c r="C2036" s="189" t="s">
        <v>686</v>
      </c>
      <c r="D2036" s="688">
        <v>2630201</v>
      </c>
      <c r="E2036" s="686"/>
      <c r="F2036" s="688" t="s">
        <v>686</v>
      </c>
      <c r="G2036" s="688" t="s">
        <v>4108</v>
      </c>
      <c r="H2036" s="702">
        <v>0</v>
      </c>
      <c r="I2036" s="703"/>
      <c r="J2036" s="687">
        <v>66737.25</v>
      </c>
      <c r="K2036" s="702">
        <v>66737.25</v>
      </c>
      <c r="L2036" s="684"/>
    </row>
    <row r="2037" spans="1:12" s="685" customFormat="1">
      <c r="A2037" s="189">
        <v>154</v>
      </c>
      <c r="B2037" s="688" t="s">
        <v>4176</v>
      </c>
      <c r="C2037" s="189" t="s">
        <v>686</v>
      </c>
      <c r="D2037" s="688">
        <v>2630201</v>
      </c>
      <c r="E2037" s="686"/>
      <c r="F2037" s="688" t="s">
        <v>686</v>
      </c>
      <c r="G2037" s="688" t="s">
        <v>4108</v>
      </c>
      <c r="H2037" s="702">
        <v>0</v>
      </c>
      <c r="I2037" s="703"/>
      <c r="J2037" s="687">
        <v>247327.45</v>
      </c>
      <c r="K2037" s="702">
        <v>247327.45</v>
      </c>
      <c r="L2037" s="684"/>
    </row>
    <row r="2038" spans="1:12" s="685" customFormat="1">
      <c r="A2038" s="189">
        <v>155</v>
      </c>
      <c r="B2038" s="688" t="s">
        <v>4177</v>
      </c>
      <c r="C2038" s="189" t="s">
        <v>686</v>
      </c>
      <c r="D2038" s="688">
        <v>2630201</v>
      </c>
      <c r="E2038" s="686"/>
      <c r="F2038" s="688" t="s">
        <v>686</v>
      </c>
      <c r="G2038" s="688" t="s">
        <v>4108</v>
      </c>
      <c r="H2038" s="702">
        <v>0</v>
      </c>
      <c r="I2038" s="703"/>
      <c r="J2038" s="687">
        <v>77818.05</v>
      </c>
      <c r="K2038" s="702">
        <v>77818.05</v>
      </c>
      <c r="L2038" s="684"/>
    </row>
    <row r="2039" spans="1:12" s="685" customFormat="1">
      <c r="A2039" s="189">
        <v>156</v>
      </c>
      <c r="B2039" s="688" t="s">
        <v>4178</v>
      </c>
      <c r="C2039" s="189" t="s">
        <v>686</v>
      </c>
      <c r="D2039" s="688">
        <v>2630201</v>
      </c>
      <c r="E2039" s="686"/>
      <c r="F2039" s="688" t="s">
        <v>686</v>
      </c>
      <c r="G2039" s="688" t="s">
        <v>4108</v>
      </c>
      <c r="H2039" s="702">
        <v>0</v>
      </c>
      <c r="I2039" s="703"/>
      <c r="J2039" s="687">
        <v>306016.05</v>
      </c>
      <c r="K2039" s="702">
        <v>306016.05</v>
      </c>
      <c r="L2039" s="684"/>
    </row>
    <row r="2040" spans="1:12" s="685" customFormat="1">
      <c r="A2040" s="189">
        <v>157</v>
      </c>
      <c r="B2040" s="688" t="s">
        <v>4179</v>
      </c>
      <c r="C2040" s="189" t="s">
        <v>686</v>
      </c>
      <c r="D2040" s="688">
        <v>2630201</v>
      </c>
      <c r="E2040" s="686"/>
      <c r="F2040" s="688" t="s">
        <v>686</v>
      </c>
      <c r="G2040" s="688" t="s">
        <v>4108</v>
      </c>
      <c r="H2040" s="702">
        <v>0</v>
      </c>
      <c r="I2040" s="703"/>
      <c r="J2040" s="687">
        <v>84183.05</v>
      </c>
      <c r="K2040" s="702">
        <v>84183.05</v>
      </c>
      <c r="L2040" s="684"/>
    </row>
    <row r="2041" spans="1:12" s="685" customFormat="1">
      <c r="A2041" s="189">
        <v>158</v>
      </c>
      <c r="B2041" s="688" t="s">
        <v>4180</v>
      </c>
      <c r="C2041" s="189" t="s">
        <v>686</v>
      </c>
      <c r="D2041" s="688">
        <v>2630201</v>
      </c>
      <c r="E2041" s="686"/>
      <c r="F2041" s="688" t="s">
        <v>686</v>
      </c>
      <c r="G2041" s="688" t="s">
        <v>4108</v>
      </c>
      <c r="H2041" s="702">
        <v>0</v>
      </c>
      <c r="I2041" s="703"/>
      <c r="J2041" s="687">
        <v>62629.45</v>
      </c>
      <c r="K2041" s="702">
        <v>62629.45</v>
      </c>
      <c r="L2041" s="684"/>
    </row>
    <row r="2042" spans="1:12" s="685" customFormat="1">
      <c r="A2042" s="189">
        <v>159</v>
      </c>
      <c r="B2042" s="688" t="s">
        <v>4181</v>
      </c>
      <c r="C2042" s="189" t="s">
        <v>686</v>
      </c>
      <c r="D2042" s="688">
        <v>2630201</v>
      </c>
      <c r="E2042" s="686"/>
      <c r="F2042" s="688" t="s">
        <v>686</v>
      </c>
      <c r="G2042" s="688" t="s">
        <v>4108</v>
      </c>
      <c r="H2042" s="702">
        <v>0</v>
      </c>
      <c r="I2042" s="703"/>
      <c r="J2042" s="687">
        <v>75997.850000000006</v>
      </c>
      <c r="K2042" s="702">
        <v>75997.850000000006</v>
      </c>
      <c r="L2042" s="684"/>
    </row>
    <row r="2043" spans="1:12" s="685" customFormat="1">
      <c r="A2043" s="189">
        <v>160</v>
      </c>
      <c r="B2043" s="688" t="s">
        <v>4182</v>
      </c>
      <c r="C2043" s="189" t="s">
        <v>686</v>
      </c>
      <c r="D2043" s="688">
        <v>2630201</v>
      </c>
      <c r="E2043" s="686"/>
      <c r="F2043" s="688" t="s">
        <v>686</v>
      </c>
      <c r="G2043" s="688" t="s">
        <v>4108</v>
      </c>
      <c r="H2043" s="702">
        <v>0</v>
      </c>
      <c r="I2043" s="703"/>
      <c r="J2043" s="687">
        <v>65350.25</v>
      </c>
      <c r="K2043" s="702">
        <v>65350.25</v>
      </c>
      <c r="L2043" s="684"/>
    </row>
    <row r="2044" spans="1:12" s="685" customFormat="1">
      <c r="A2044" s="189">
        <v>161</v>
      </c>
      <c r="B2044" s="688" t="s">
        <v>4183</v>
      </c>
      <c r="C2044" s="189" t="s">
        <v>686</v>
      </c>
      <c r="D2044" s="688">
        <v>2630201</v>
      </c>
      <c r="E2044" s="686"/>
      <c r="F2044" s="688" t="s">
        <v>686</v>
      </c>
      <c r="G2044" s="688" t="s">
        <v>4108</v>
      </c>
      <c r="H2044" s="702">
        <v>0</v>
      </c>
      <c r="I2044" s="703"/>
      <c r="J2044" s="687">
        <v>55599.45</v>
      </c>
      <c r="K2044" s="702">
        <v>55599.45</v>
      </c>
      <c r="L2044" s="684"/>
    </row>
    <row r="2045" spans="1:12" s="685" customFormat="1">
      <c r="A2045" s="189">
        <v>162</v>
      </c>
      <c r="B2045" s="688" t="s">
        <v>4184</v>
      </c>
      <c r="C2045" s="189" t="s">
        <v>686</v>
      </c>
      <c r="D2045" s="688">
        <v>2630201</v>
      </c>
      <c r="E2045" s="686"/>
      <c r="F2045" s="688" t="s">
        <v>686</v>
      </c>
      <c r="G2045" s="688" t="s">
        <v>4108</v>
      </c>
      <c r="H2045" s="702">
        <v>0</v>
      </c>
      <c r="I2045" s="703"/>
      <c r="J2045" s="687">
        <v>78992.25</v>
      </c>
      <c r="K2045" s="702">
        <v>78992.25</v>
      </c>
      <c r="L2045" s="684"/>
    </row>
    <row r="2046" spans="1:12" s="685" customFormat="1">
      <c r="A2046" s="189">
        <v>163</v>
      </c>
      <c r="B2046" s="688" t="s">
        <v>4185</v>
      </c>
      <c r="C2046" s="189" t="s">
        <v>686</v>
      </c>
      <c r="D2046" s="688">
        <v>2630201</v>
      </c>
      <c r="E2046" s="686"/>
      <c r="F2046" s="688" t="s">
        <v>686</v>
      </c>
      <c r="G2046" s="688" t="s">
        <v>4108</v>
      </c>
      <c r="H2046" s="702">
        <v>0</v>
      </c>
      <c r="I2046" s="703"/>
      <c r="J2046" s="687">
        <v>53634.85</v>
      </c>
      <c r="K2046" s="702">
        <v>53634.85</v>
      </c>
      <c r="L2046" s="684"/>
    </row>
    <row r="2047" spans="1:12" s="685" customFormat="1">
      <c r="A2047" s="189">
        <v>164</v>
      </c>
      <c r="B2047" s="688" t="s">
        <v>4186</v>
      </c>
      <c r="C2047" s="189" t="s">
        <v>686</v>
      </c>
      <c r="D2047" s="688">
        <v>2630201</v>
      </c>
      <c r="E2047" s="686"/>
      <c r="F2047" s="688" t="s">
        <v>686</v>
      </c>
      <c r="G2047" s="688" t="s">
        <v>4108</v>
      </c>
      <c r="H2047" s="702">
        <v>0</v>
      </c>
      <c r="I2047" s="703"/>
      <c r="J2047" s="687">
        <v>50845.65</v>
      </c>
      <c r="K2047" s="702">
        <v>50845.65</v>
      </c>
      <c r="L2047" s="684"/>
    </row>
    <row r="2048" spans="1:12" s="685" customFormat="1">
      <c r="A2048" s="189">
        <v>165</v>
      </c>
      <c r="B2048" s="688" t="s">
        <v>4187</v>
      </c>
      <c r="C2048" s="189" t="s">
        <v>686</v>
      </c>
      <c r="D2048" s="688">
        <v>2630201</v>
      </c>
      <c r="E2048" s="686"/>
      <c r="F2048" s="688" t="s">
        <v>686</v>
      </c>
      <c r="G2048" s="688" t="s">
        <v>4108</v>
      </c>
      <c r="H2048" s="702">
        <v>0</v>
      </c>
      <c r="I2048" s="703"/>
      <c r="J2048" s="687">
        <v>45848.65</v>
      </c>
      <c r="K2048" s="702">
        <v>45848.65</v>
      </c>
      <c r="L2048" s="684"/>
    </row>
    <row r="2049" spans="1:12" s="685" customFormat="1">
      <c r="A2049" s="189">
        <v>166</v>
      </c>
      <c r="B2049" s="688" t="s">
        <v>4188</v>
      </c>
      <c r="C2049" s="189" t="s">
        <v>686</v>
      </c>
      <c r="D2049" s="688">
        <v>2630201</v>
      </c>
      <c r="E2049" s="686"/>
      <c r="F2049" s="688" t="s">
        <v>686</v>
      </c>
      <c r="G2049" s="688" t="s">
        <v>4108</v>
      </c>
      <c r="H2049" s="702">
        <v>0</v>
      </c>
      <c r="I2049" s="703"/>
      <c r="J2049" s="687">
        <v>56477.25</v>
      </c>
      <c r="K2049" s="702">
        <v>56477.25</v>
      </c>
      <c r="L2049" s="684"/>
    </row>
    <row r="2050" spans="1:12" s="685" customFormat="1">
      <c r="A2050" s="189">
        <v>167</v>
      </c>
      <c r="B2050" s="688" t="s">
        <v>4189</v>
      </c>
      <c r="C2050" s="189" t="s">
        <v>686</v>
      </c>
      <c r="D2050" s="688">
        <v>2630201</v>
      </c>
      <c r="E2050" s="686"/>
      <c r="F2050" s="688" t="s">
        <v>686</v>
      </c>
      <c r="G2050" s="688" t="s">
        <v>4108</v>
      </c>
      <c r="H2050" s="702">
        <v>0</v>
      </c>
      <c r="I2050" s="703"/>
      <c r="J2050" s="687">
        <v>201325.85</v>
      </c>
      <c r="K2050" s="702">
        <v>201325.85</v>
      </c>
      <c r="L2050" s="684"/>
    </row>
    <row r="2051" spans="1:12" s="685" customFormat="1">
      <c r="A2051" s="189">
        <v>168</v>
      </c>
      <c r="B2051" s="688" t="s">
        <v>4190</v>
      </c>
      <c r="C2051" s="189" t="s">
        <v>686</v>
      </c>
      <c r="D2051" s="688">
        <v>2630201</v>
      </c>
      <c r="E2051" s="686"/>
      <c r="F2051" s="688" t="s">
        <v>686</v>
      </c>
      <c r="G2051" s="688" t="s">
        <v>4108</v>
      </c>
      <c r="H2051" s="702">
        <v>0</v>
      </c>
      <c r="I2051" s="703"/>
      <c r="J2051" s="687">
        <v>188244.35</v>
      </c>
      <c r="K2051" s="702">
        <v>188244.35</v>
      </c>
      <c r="L2051" s="684"/>
    </row>
    <row r="2052" spans="1:12" s="685" customFormat="1">
      <c r="A2052" s="189">
        <v>169</v>
      </c>
      <c r="B2052" s="688" t="s">
        <v>4191</v>
      </c>
      <c r="C2052" s="189" t="s">
        <v>686</v>
      </c>
      <c r="D2052" s="688">
        <v>2630201</v>
      </c>
      <c r="E2052" s="686"/>
      <c r="F2052" s="688" t="s">
        <v>686</v>
      </c>
      <c r="G2052" s="688" t="s">
        <v>4108</v>
      </c>
      <c r="H2052" s="702">
        <v>0</v>
      </c>
      <c r="I2052" s="703"/>
      <c r="J2052" s="687">
        <v>63925.25</v>
      </c>
      <c r="K2052" s="702">
        <v>63925.25</v>
      </c>
      <c r="L2052" s="684"/>
    </row>
    <row r="2053" spans="1:12" s="685" customFormat="1">
      <c r="A2053" s="189">
        <v>170</v>
      </c>
      <c r="B2053" s="688" t="s">
        <v>4192</v>
      </c>
      <c r="C2053" s="189" t="s">
        <v>686</v>
      </c>
      <c r="D2053" s="688">
        <v>2630201</v>
      </c>
      <c r="E2053" s="686"/>
      <c r="F2053" s="688" t="s">
        <v>686</v>
      </c>
      <c r="G2053" s="688" t="s">
        <v>4108</v>
      </c>
      <c r="H2053" s="702">
        <v>0</v>
      </c>
      <c r="I2053" s="703"/>
      <c r="J2053" s="687">
        <v>152086.85</v>
      </c>
      <c r="K2053" s="702">
        <v>152086.85</v>
      </c>
      <c r="L2053" s="684"/>
    </row>
    <row r="2054" spans="1:12" s="685" customFormat="1">
      <c r="A2054" s="189">
        <v>171</v>
      </c>
      <c r="B2054" s="688" t="s">
        <v>4193</v>
      </c>
      <c r="C2054" s="189" t="s">
        <v>686</v>
      </c>
      <c r="D2054" s="688">
        <v>2630201</v>
      </c>
      <c r="E2054" s="686"/>
      <c r="F2054" s="688" t="s">
        <v>686</v>
      </c>
      <c r="G2054" s="688" t="s">
        <v>4108</v>
      </c>
      <c r="H2054" s="702">
        <v>0</v>
      </c>
      <c r="I2054" s="703"/>
      <c r="J2054" s="687">
        <v>68728.45</v>
      </c>
      <c r="K2054" s="702">
        <v>68728.45</v>
      </c>
      <c r="L2054" s="684"/>
    </row>
    <row r="2055" spans="1:12" s="685" customFormat="1">
      <c r="A2055" s="189">
        <v>172</v>
      </c>
      <c r="B2055" s="688" t="s">
        <v>4194</v>
      </c>
      <c r="C2055" s="189" t="s">
        <v>686</v>
      </c>
      <c r="D2055" s="688">
        <v>2630201</v>
      </c>
      <c r="E2055" s="686"/>
      <c r="F2055" s="688" t="s">
        <v>686</v>
      </c>
      <c r="G2055" s="688" t="s">
        <v>4108</v>
      </c>
      <c r="H2055" s="702">
        <v>0</v>
      </c>
      <c r="I2055" s="703"/>
      <c r="J2055" s="687">
        <v>54125.05</v>
      </c>
      <c r="K2055" s="702">
        <v>54125.05</v>
      </c>
      <c r="L2055" s="684"/>
    </row>
    <row r="2056" spans="1:12" s="685" customFormat="1">
      <c r="A2056" s="189">
        <v>173</v>
      </c>
      <c r="B2056" s="688" t="s">
        <v>4195</v>
      </c>
      <c r="C2056" s="189" t="s">
        <v>686</v>
      </c>
      <c r="D2056" s="688">
        <v>2630201</v>
      </c>
      <c r="E2056" s="686"/>
      <c r="F2056" s="688" t="s">
        <v>686</v>
      </c>
      <c r="G2056" s="688" t="s">
        <v>4108</v>
      </c>
      <c r="H2056" s="702">
        <v>0</v>
      </c>
      <c r="I2056" s="703"/>
      <c r="J2056" s="687">
        <v>151764.35</v>
      </c>
      <c r="K2056" s="702">
        <v>151764.35</v>
      </c>
      <c r="L2056" s="684"/>
    </row>
    <row r="2057" spans="1:12" s="685" customFormat="1">
      <c r="A2057" s="189">
        <v>174</v>
      </c>
      <c r="B2057" s="688" t="s">
        <v>4196</v>
      </c>
      <c r="C2057" s="189" t="s">
        <v>686</v>
      </c>
      <c r="D2057" s="688">
        <v>2630201</v>
      </c>
      <c r="E2057" s="686"/>
      <c r="F2057" s="688" t="s">
        <v>686</v>
      </c>
      <c r="G2057" s="688" t="s">
        <v>4108</v>
      </c>
      <c r="H2057" s="702">
        <v>0</v>
      </c>
      <c r="I2057" s="703"/>
      <c r="J2057" s="687">
        <v>76678.05</v>
      </c>
      <c r="K2057" s="702">
        <v>76678.05</v>
      </c>
      <c r="L2057" s="684"/>
    </row>
    <row r="2058" spans="1:12" s="685" customFormat="1">
      <c r="A2058" s="189">
        <v>175</v>
      </c>
      <c r="B2058" s="688" t="s">
        <v>4197</v>
      </c>
      <c r="C2058" s="189" t="s">
        <v>686</v>
      </c>
      <c r="D2058" s="688">
        <v>2630201</v>
      </c>
      <c r="E2058" s="686"/>
      <c r="F2058" s="688" t="s">
        <v>686</v>
      </c>
      <c r="G2058" s="688" t="s">
        <v>4108</v>
      </c>
      <c r="H2058" s="702">
        <v>0</v>
      </c>
      <c r="I2058" s="703"/>
      <c r="J2058" s="687">
        <v>62116.45</v>
      </c>
      <c r="K2058" s="702">
        <v>62116.45</v>
      </c>
      <c r="L2058" s="684"/>
    </row>
    <row r="2059" spans="1:12" s="685" customFormat="1">
      <c r="A2059" s="189">
        <v>176</v>
      </c>
      <c r="B2059" s="688" t="s">
        <v>4198</v>
      </c>
      <c r="C2059" s="189" t="s">
        <v>686</v>
      </c>
      <c r="D2059" s="688">
        <v>2630201</v>
      </c>
      <c r="E2059" s="686"/>
      <c r="F2059" s="688" t="s">
        <v>686</v>
      </c>
      <c r="G2059" s="688" t="s">
        <v>4108</v>
      </c>
      <c r="H2059" s="702">
        <v>0</v>
      </c>
      <c r="I2059" s="703"/>
      <c r="J2059" s="687">
        <v>64179.85</v>
      </c>
      <c r="K2059" s="702">
        <v>64179.85</v>
      </c>
      <c r="L2059" s="684"/>
    </row>
    <row r="2060" spans="1:12" s="685" customFormat="1">
      <c r="A2060" s="189">
        <v>177</v>
      </c>
      <c r="B2060" s="688" t="s">
        <v>4199</v>
      </c>
      <c r="C2060" s="189" t="s">
        <v>686</v>
      </c>
      <c r="D2060" s="688">
        <v>2630201</v>
      </c>
      <c r="E2060" s="686"/>
      <c r="F2060" s="688" t="s">
        <v>686</v>
      </c>
      <c r="G2060" s="688" t="s">
        <v>4108</v>
      </c>
      <c r="H2060" s="702">
        <v>0</v>
      </c>
      <c r="I2060" s="703"/>
      <c r="J2060" s="687">
        <v>59916.25</v>
      </c>
      <c r="K2060" s="702">
        <v>59916.25</v>
      </c>
      <c r="L2060" s="684"/>
    </row>
    <row r="2061" spans="1:12" s="685" customFormat="1">
      <c r="A2061" s="189">
        <v>178</v>
      </c>
      <c r="B2061" s="688" t="s">
        <v>4200</v>
      </c>
      <c r="C2061" s="189" t="s">
        <v>686</v>
      </c>
      <c r="D2061" s="688">
        <v>2630201</v>
      </c>
      <c r="E2061" s="686"/>
      <c r="F2061" s="688" t="s">
        <v>686</v>
      </c>
      <c r="G2061" s="688" t="s">
        <v>4108</v>
      </c>
      <c r="H2061" s="702">
        <v>0</v>
      </c>
      <c r="I2061" s="703"/>
      <c r="J2061" s="687">
        <v>66877.850000000006</v>
      </c>
      <c r="K2061" s="702">
        <v>66877.850000000006</v>
      </c>
      <c r="L2061" s="684"/>
    </row>
    <row r="2062" spans="1:12" s="685" customFormat="1">
      <c r="A2062" s="189">
        <v>179</v>
      </c>
      <c r="B2062" s="688" t="s">
        <v>4201</v>
      </c>
      <c r="C2062" s="189" t="s">
        <v>686</v>
      </c>
      <c r="D2062" s="688">
        <v>2630201</v>
      </c>
      <c r="E2062" s="686"/>
      <c r="F2062" s="688" t="s">
        <v>686</v>
      </c>
      <c r="G2062" s="688" t="s">
        <v>4108</v>
      </c>
      <c r="H2062" s="702">
        <v>0</v>
      </c>
      <c r="I2062" s="703"/>
      <c r="J2062" s="687">
        <v>109663.25</v>
      </c>
      <c r="K2062" s="702">
        <v>109663.25</v>
      </c>
      <c r="L2062" s="684"/>
    </row>
    <row r="2063" spans="1:12" s="685" customFormat="1">
      <c r="A2063" s="189">
        <v>180</v>
      </c>
      <c r="B2063" s="688" t="s">
        <v>4202</v>
      </c>
      <c r="C2063" s="189" t="s">
        <v>686</v>
      </c>
      <c r="D2063" s="688">
        <v>2630201</v>
      </c>
      <c r="E2063" s="686"/>
      <c r="F2063" s="688" t="s">
        <v>686</v>
      </c>
      <c r="G2063" s="688" t="s">
        <v>4108</v>
      </c>
      <c r="H2063" s="702">
        <v>0</v>
      </c>
      <c r="I2063" s="703"/>
      <c r="J2063" s="687">
        <v>58343.05</v>
      </c>
      <c r="K2063" s="702">
        <v>58343.05</v>
      </c>
      <c r="L2063" s="684"/>
    </row>
    <row r="2064" spans="1:12" s="685" customFormat="1">
      <c r="A2064" s="189">
        <v>181</v>
      </c>
      <c r="B2064" s="688" t="s">
        <v>4203</v>
      </c>
      <c r="C2064" s="189" t="s">
        <v>686</v>
      </c>
      <c r="D2064" s="688">
        <v>2630201</v>
      </c>
      <c r="E2064" s="686"/>
      <c r="F2064" s="688" t="s">
        <v>686</v>
      </c>
      <c r="G2064" s="688" t="s">
        <v>4108</v>
      </c>
      <c r="H2064" s="702">
        <v>0</v>
      </c>
      <c r="I2064" s="703"/>
      <c r="J2064" s="687">
        <v>63370.45</v>
      </c>
      <c r="K2064" s="702">
        <v>63370.45</v>
      </c>
      <c r="L2064" s="684"/>
    </row>
    <row r="2065" spans="1:12" s="685" customFormat="1">
      <c r="A2065" s="189">
        <v>182</v>
      </c>
      <c r="B2065" s="688" t="s">
        <v>4204</v>
      </c>
      <c r="C2065" s="189" t="s">
        <v>686</v>
      </c>
      <c r="D2065" s="688">
        <v>2630201</v>
      </c>
      <c r="E2065" s="686"/>
      <c r="F2065" s="688" t="s">
        <v>686</v>
      </c>
      <c r="G2065" s="688" t="s">
        <v>4108</v>
      </c>
      <c r="H2065" s="702">
        <v>0</v>
      </c>
      <c r="I2065" s="703"/>
      <c r="J2065" s="687">
        <v>54216.25</v>
      </c>
      <c r="K2065" s="702">
        <v>54216.25</v>
      </c>
      <c r="L2065" s="684"/>
    </row>
    <row r="2066" spans="1:12" s="685" customFormat="1">
      <c r="A2066" s="189">
        <v>183</v>
      </c>
      <c r="B2066" s="688" t="s">
        <v>4205</v>
      </c>
      <c r="C2066" s="189" t="s">
        <v>686</v>
      </c>
      <c r="D2066" s="688">
        <v>2630201</v>
      </c>
      <c r="E2066" s="686"/>
      <c r="F2066" s="688" t="s">
        <v>686</v>
      </c>
      <c r="G2066" s="688" t="s">
        <v>4108</v>
      </c>
      <c r="H2066" s="702">
        <v>0</v>
      </c>
      <c r="I2066" s="703"/>
      <c r="J2066" s="687">
        <v>53444.85</v>
      </c>
      <c r="K2066" s="702">
        <v>53444.85</v>
      </c>
      <c r="L2066" s="684"/>
    </row>
    <row r="2067" spans="1:12" s="685" customFormat="1">
      <c r="A2067" s="189">
        <v>184</v>
      </c>
      <c r="B2067" s="688" t="s">
        <v>4206</v>
      </c>
      <c r="C2067" s="189" t="s">
        <v>686</v>
      </c>
      <c r="D2067" s="688">
        <v>2630201</v>
      </c>
      <c r="E2067" s="686"/>
      <c r="F2067" s="688" t="s">
        <v>686</v>
      </c>
      <c r="G2067" s="688" t="s">
        <v>4108</v>
      </c>
      <c r="H2067" s="702">
        <v>0</v>
      </c>
      <c r="I2067" s="703"/>
      <c r="J2067" s="687">
        <v>53631.05</v>
      </c>
      <c r="K2067" s="702">
        <v>53631.05</v>
      </c>
      <c r="L2067" s="684"/>
    </row>
    <row r="2068" spans="1:12" s="685" customFormat="1">
      <c r="A2068" s="189">
        <v>185</v>
      </c>
      <c r="B2068" s="688" t="s">
        <v>4207</v>
      </c>
      <c r="C2068" s="189" t="s">
        <v>686</v>
      </c>
      <c r="D2068" s="688">
        <v>2630201</v>
      </c>
      <c r="E2068" s="686"/>
      <c r="F2068" s="688" t="s">
        <v>686</v>
      </c>
      <c r="G2068" s="688" t="s">
        <v>4108</v>
      </c>
      <c r="H2068" s="702">
        <v>0</v>
      </c>
      <c r="I2068" s="703"/>
      <c r="J2068" s="687">
        <v>96780.05</v>
      </c>
      <c r="K2068" s="702">
        <v>96780.05</v>
      </c>
      <c r="L2068" s="684"/>
    </row>
    <row r="2069" spans="1:12" s="685" customFormat="1">
      <c r="A2069" s="189">
        <v>186</v>
      </c>
      <c r="B2069" s="688" t="s">
        <v>4208</v>
      </c>
      <c r="C2069" s="189" t="s">
        <v>686</v>
      </c>
      <c r="D2069" s="688">
        <v>2630201</v>
      </c>
      <c r="E2069" s="686"/>
      <c r="F2069" s="688" t="s">
        <v>686</v>
      </c>
      <c r="G2069" s="688" t="s">
        <v>4108</v>
      </c>
      <c r="H2069" s="702">
        <v>0</v>
      </c>
      <c r="I2069" s="703"/>
      <c r="J2069" s="687">
        <v>103183.05</v>
      </c>
      <c r="K2069" s="702">
        <v>103183.05</v>
      </c>
      <c r="L2069" s="684"/>
    </row>
    <row r="2070" spans="1:12" s="685" customFormat="1">
      <c r="A2070" s="189">
        <v>187</v>
      </c>
      <c r="B2070" s="688" t="s">
        <v>4209</v>
      </c>
      <c r="C2070" s="189" t="s">
        <v>686</v>
      </c>
      <c r="D2070" s="688">
        <v>2630201</v>
      </c>
      <c r="E2070" s="686"/>
      <c r="F2070" s="688" t="s">
        <v>686</v>
      </c>
      <c r="G2070" s="688" t="s">
        <v>4108</v>
      </c>
      <c r="H2070" s="702">
        <v>0</v>
      </c>
      <c r="I2070" s="703"/>
      <c r="J2070" s="687">
        <v>48827.85</v>
      </c>
      <c r="K2070" s="702">
        <v>48827.85</v>
      </c>
      <c r="L2070" s="684"/>
    </row>
    <row r="2071" spans="1:12" s="685" customFormat="1">
      <c r="A2071" s="189">
        <v>188</v>
      </c>
      <c r="B2071" s="688" t="s">
        <v>1533</v>
      </c>
      <c r="C2071" s="189" t="s">
        <v>686</v>
      </c>
      <c r="D2071" s="688">
        <v>2630201</v>
      </c>
      <c r="E2071" s="686"/>
      <c r="F2071" s="688" t="s">
        <v>686</v>
      </c>
      <c r="G2071" s="688" t="s">
        <v>4108</v>
      </c>
      <c r="H2071" s="702">
        <v>0</v>
      </c>
      <c r="I2071" s="703"/>
      <c r="J2071" s="687">
        <v>62785.25</v>
      </c>
      <c r="K2071" s="702">
        <v>62785.25</v>
      </c>
      <c r="L2071" s="684"/>
    </row>
    <row r="2072" spans="1:12" s="685" customFormat="1">
      <c r="A2072" s="189">
        <v>189</v>
      </c>
      <c r="B2072" s="688" t="s">
        <v>4210</v>
      </c>
      <c r="C2072" s="189" t="s">
        <v>686</v>
      </c>
      <c r="D2072" s="688">
        <v>2630201</v>
      </c>
      <c r="E2072" s="686"/>
      <c r="F2072" s="688" t="s">
        <v>686</v>
      </c>
      <c r="G2072" s="688" t="s">
        <v>4108</v>
      </c>
      <c r="H2072" s="702">
        <v>0</v>
      </c>
      <c r="I2072" s="703"/>
      <c r="J2072" s="687">
        <v>46251.45</v>
      </c>
      <c r="K2072" s="702">
        <v>46251.45</v>
      </c>
      <c r="L2072" s="684"/>
    </row>
    <row r="2073" spans="1:12" s="685" customFormat="1">
      <c r="A2073" s="189">
        <v>190</v>
      </c>
      <c r="B2073" s="688" t="s">
        <v>4211</v>
      </c>
      <c r="C2073" s="189" t="s">
        <v>686</v>
      </c>
      <c r="D2073" s="688">
        <v>2630201</v>
      </c>
      <c r="E2073" s="686"/>
      <c r="F2073" s="688" t="s">
        <v>686</v>
      </c>
      <c r="G2073" s="688" t="s">
        <v>4108</v>
      </c>
      <c r="H2073" s="702">
        <v>0</v>
      </c>
      <c r="I2073" s="703"/>
      <c r="J2073" s="687">
        <v>87458.65</v>
      </c>
      <c r="K2073" s="702">
        <v>87458.65</v>
      </c>
      <c r="L2073" s="684"/>
    </row>
    <row r="2074" spans="1:12" s="685" customFormat="1">
      <c r="A2074" s="189">
        <v>191</v>
      </c>
      <c r="B2074" s="688" t="s">
        <v>1542</v>
      </c>
      <c r="C2074" s="189" t="s">
        <v>686</v>
      </c>
      <c r="D2074" s="688">
        <v>2630201</v>
      </c>
      <c r="E2074" s="686"/>
      <c r="F2074" s="688" t="s">
        <v>686</v>
      </c>
      <c r="G2074" s="688" t="s">
        <v>4108</v>
      </c>
      <c r="H2074" s="702">
        <v>0</v>
      </c>
      <c r="I2074" s="703"/>
      <c r="J2074" s="687">
        <v>61679.45</v>
      </c>
      <c r="K2074" s="702">
        <v>61679.45</v>
      </c>
      <c r="L2074" s="684"/>
    </row>
    <row r="2075" spans="1:12" s="685" customFormat="1">
      <c r="A2075" s="189">
        <v>192</v>
      </c>
      <c r="B2075" s="688" t="s">
        <v>4212</v>
      </c>
      <c r="C2075" s="189" t="s">
        <v>686</v>
      </c>
      <c r="D2075" s="688">
        <v>2630201</v>
      </c>
      <c r="E2075" s="686"/>
      <c r="F2075" s="688" t="s">
        <v>686</v>
      </c>
      <c r="G2075" s="688" t="s">
        <v>4108</v>
      </c>
      <c r="H2075" s="702">
        <v>0</v>
      </c>
      <c r="I2075" s="703"/>
      <c r="J2075" s="687">
        <v>62317.85</v>
      </c>
      <c r="K2075" s="702">
        <v>62317.85</v>
      </c>
      <c r="L2075" s="684"/>
    </row>
    <row r="2076" spans="1:12" s="685" customFormat="1">
      <c r="A2076" s="189">
        <v>193</v>
      </c>
      <c r="B2076" s="688" t="s">
        <v>1536</v>
      </c>
      <c r="C2076" s="189" t="s">
        <v>686</v>
      </c>
      <c r="D2076" s="688">
        <v>2630201</v>
      </c>
      <c r="E2076" s="686"/>
      <c r="F2076" s="688" t="s">
        <v>686</v>
      </c>
      <c r="G2076" s="688" t="s">
        <v>4108</v>
      </c>
      <c r="H2076" s="702">
        <v>0</v>
      </c>
      <c r="I2076" s="703"/>
      <c r="J2076" s="687">
        <v>67660.649999999994</v>
      </c>
      <c r="K2076" s="702">
        <v>67660.649999999994</v>
      </c>
      <c r="L2076" s="684"/>
    </row>
    <row r="2077" spans="1:12" s="685" customFormat="1">
      <c r="A2077" s="189">
        <v>194</v>
      </c>
      <c r="B2077" s="688" t="s">
        <v>4213</v>
      </c>
      <c r="C2077" s="189" t="s">
        <v>686</v>
      </c>
      <c r="D2077" s="688">
        <v>2630201</v>
      </c>
      <c r="E2077" s="686"/>
      <c r="F2077" s="688" t="s">
        <v>686</v>
      </c>
      <c r="G2077" s="688" t="s">
        <v>4108</v>
      </c>
      <c r="H2077" s="702">
        <v>0</v>
      </c>
      <c r="I2077" s="703"/>
      <c r="J2077" s="687">
        <v>48463.05</v>
      </c>
      <c r="K2077" s="702">
        <v>48463.05</v>
      </c>
      <c r="L2077" s="684"/>
    </row>
    <row r="2078" spans="1:12" s="685" customFormat="1">
      <c r="A2078" s="189">
        <v>195</v>
      </c>
      <c r="B2078" s="688" t="s">
        <v>4214</v>
      </c>
      <c r="C2078" s="189" t="s">
        <v>686</v>
      </c>
      <c r="D2078" s="688">
        <v>2630201</v>
      </c>
      <c r="E2078" s="686"/>
      <c r="F2078" s="688" t="s">
        <v>686</v>
      </c>
      <c r="G2078" s="688" t="s">
        <v>4108</v>
      </c>
      <c r="H2078" s="702">
        <v>0</v>
      </c>
      <c r="I2078" s="703"/>
      <c r="J2078" s="687">
        <v>49568.85</v>
      </c>
      <c r="K2078" s="702">
        <v>49568.85</v>
      </c>
      <c r="L2078" s="684"/>
    </row>
    <row r="2079" spans="1:12" s="685" customFormat="1">
      <c r="A2079" s="189">
        <v>196</v>
      </c>
      <c r="B2079" s="688" t="s">
        <v>4215</v>
      </c>
      <c r="C2079" s="189" t="s">
        <v>686</v>
      </c>
      <c r="D2079" s="688">
        <v>2630201</v>
      </c>
      <c r="E2079" s="686"/>
      <c r="F2079" s="688" t="s">
        <v>686</v>
      </c>
      <c r="G2079" s="688" t="s">
        <v>4108</v>
      </c>
      <c r="H2079" s="702">
        <v>0</v>
      </c>
      <c r="I2079" s="703"/>
      <c r="J2079" s="687">
        <v>63267.85</v>
      </c>
      <c r="K2079" s="702">
        <v>63267.85</v>
      </c>
      <c r="L2079" s="684"/>
    </row>
    <row r="2080" spans="1:12" s="685" customFormat="1">
      <c r="A2080" s="189">
        <v>197</v>
      </c>
      <c r="B2080" s="688" t="s">
        <v>1534</v>
      </c>
      <c r="C2080" s="189" t="s">
        <v>686</v>
      </c>
      <c r="D2080" s="688">
        <v>2630201</v>
      </c>
      <c r="E2080" s="686"/>
      <c r="F2080" s="688" t="s">
        <v>686</v>
      </c>
      <c r="G2080" s="688" t="s">
        <v>4108</v>
      </c>
      <c r="H2080" s="702">
        <v>0</v>
      </c>
      <c r="I2080" s="703"/>
      <c r="J2080" s="687">
        <v>44917.65</v>
      </c>
      <c r="K2080" s="702">
        <v>44917.65</v>
      </c>
      <c r="L2080" s="684"/>
    </row>
    <row r="2081" spans="1:12" s="685" customFormat="1">
      <c r="A2081" s="189">
        <v>198</v>
      </c>
      <c r="B2081" s="688" t="s">
        <v>4216</v>
      </c>
      <c r="C2081" s="189" t="s">
        <v>686</v>
      </c>
      <c r="D2081" s="688">
        <v>2630201</v>
      </c>
      <c r="E2081" s="686"/>
      <c r="F2081" s="688" t="s">
        <v>686</v>
      </c>
      <c r="G2081" s="688" t="s">
        <v>4108</v>
      </c>
      <c r="H2081" s="702">
        <v>0</v>
      </c>
      <c r="I2081" s="703"/>
      <c r="J2081" s="687">
        <v>42569.25</v>
      </c>
      <c r="K2081" s="702">
        <v>42569.25</v>
      </c>
      <c r="L2081" s="684"/>
    </row>
    <row r="2082" spans="1:12" s="685" customFormat="1">
      <c r="A2082" s="189">
        <v>199</v>
      </c>
      <c r="B2082" s="688" t="s">
        <v>4217</v>
      </c>
      <c r="C2082" s="189" t="s">
        <v>686</v>
      </c>
      <c r="D2082" s="688">
        <v>2630201</v>
      </c>
      <c r="E2082" s="686"/>
      <c r="F2082" s="688" t="s">
        <v>686</v>
      </c>
      <c r="G2082" s="688" t="s">
        <v>4108</v>
      </c>
      <c r="H2082" s="702">
        <v>0</v>
      </c>
      <c r="I2082" s="703"/>
      <c r="J2082" s="687">
        <v>52544.25</v>
      </c>
      <c r="K2082" s="702">
        <v>52544.25</v>
      </c>
      <c r="L2082" s="684"/>
    </row>
    <row r="2083" spans="1:12" s="685" customFormat="1">
      <c r="A2083" s="189">
        <v>200</v>
      </c>
      <c r="B2083" s="688" t="s">
        <v>4218</v>
      </c>
      <c r="C2083" s="189" t="s">
        <v>686</v>
      </c>
      <c r="D2083" s="688">
        <v>2630201</v>
      </c>
      <c r="E2083" s="686"/>
      <c r="F2083" s="688" t="s">
        <v>686</v>
      </c>
      <c r="G2083" s="688" t="s">
        <v>4108</v>
      </c>
      <c r="H2083" s="702">
        <v>0</v>
      </c>
      <c r="I2083" s="703"/>
      <c r="J2083" s="687">
        <v>45008.85</v>
      </c>
      <c r="K2083" s="702">
        <v>45008.85</v>
      </c>
      <c r="L2083" s="684"/>
    </row>
    <row r="2084" spans="1:12" s="685" customFormat="1">
      <c r="A2084" s="189">
        <v>201</v>
      </c>
      <c r="B2084" s="688" t="s">
        <v>4219</v>
      </c>
      <c r="C2084" s="189" t="s">
        <v>686</v>
      </c>
      <c r="D2084" s="688">
        <v>2630201</v>
      </c>
      <c r="E2084" s="686"/>
      <c r="F2084" s="688" t="s">
        <v>686</v>
      </c>
      <c r="G2084" s="688" t="s">
        <v>4108</v>
      </c>
      <c r="H2084" s="702">
        <v>0</v>
      </c>
      <c r="I2084" s="703"/>
      <c r="J2084" s="687">
        <v>45696.65</v>
      </c>
      <c r="K2084" s="702">
        <v>45696.65</v>
      </c>
      <c r="L2084" s="684"/>
    </row>
    <row r="2085" spans="1:12" s="685" customFormat="1">
      <c r="A2085" s="189">
        <v>202</v>
      </c>
      <c r="B2085" s="688" t="s">
        <v>4220</v>
      </c>
      <c r="C2085" s="189" t="s">
        <v>686</v>
      </c>
      <c r="D2085" s="688">
        <v>2630201</v>
      </c>
      <c r="E2085" s="686"/>
      <c r="F2085" s="688" t="s">
        <v>686</v>
      </c>
      <c r="G2085" s="688" t="s">
        <v>4108</v>
      </c>
      <c r="H2085" s="702">
        <v>0</v>
      </c>
      <c r="I2085" s="703"/>
      <c r="J2085" s="687">
        <v>66744.850000000006</v>
      </c>
      <c r="K2085" s="702">
        <v>66744.850000000006</v>
      </c>
      <c r="L2085" s="684"/>
    </row>
    <row r="2086" spans="1:12" s="685" customFormat="1">
      <c r="A2086" s="189">
        <v>203</v>
      </c>
      <c r="B2086" s="688" t="s">
        <v>4221</v>
      </c>
      <c r="C2086" s="189" t="s">
        <v>686</v>
      </c>
      <c r="D2086" s="688">
        <v>2630201</v>
      </c>
      <c r="E2086" s="686"/>
      <c r="F2086" s="688" t="s">
        <v>686</v>
      </c>
      <c r="G2086" s="688" t="s">
        <v>4108</v>
      </c>
      <c r="H2086" s="702">
        <v>0</v>
      </c>
      <c r="I2086" s="703"/>
      <c r="J2086" s="687">
        <v>40893.449999999997</v>
      </c>
      <c r="K2086" s="702">
        <v>40893.449999999997</v>
      </c>
      <c r="L2086" s="684"/>
    </row>
    <row r="2087" spans="1:12" s="685" customFormat="1">
      <c r="A2087" s="189">
        <v>204</v>
      </c>
      <c r="B2087" s="688" t="s">
        <v>4222</v>
      </c>
      <c r="C2087" s="189" t="s">
        <v>686</v>
      </c>
      <c r="D2087" s="688">
        <v>2630201</v>
      </c>
      <c r="E2087" s="686"/>
      <c r="F2087" s="688" t="s">
        <v>686</v>
      </c>
      <c r="G2087" s="688" t="s">
        <v>4108</v>
      </c>
      <c r="H2087" s="702">
        <v>0</v>
      </c>
      <c r="I2087" s="703"/>
      <c r="J2087" s="687">
        <v>47034.25</v>
      </c>
      <c r="K2087" s="702">
        <v>47034.25</v>
      </c>
      <c r="L2087" s="684"/>
    </row>
    <row r="2088" spans="1:12" s="685" customFormat="1">
      <c r="A2088" s="189">
        <v>205</v>
      </c>
      <c r="B2088" s="688" t="s">
        <v>4223</v>
      </c>
      <c r="C2088" s="189" t="s">
        <v>686</v>
      </c>
      <c r="D2088" s="688">
        <v>2630201</v>
      </c>
      <c r="E2088" s="686"/>
      <c r="F2088" s="688" t="s">
        <v>686</v>
      </c>
      <c r="G2088" s="688" t="s">
        <v>4108</v>
      </c>
      <c r="H2088" s="702">
        <v>0</v>
      </c>
      <c r="I2088" s="703"/>
      <c r="J2088" s="687">
        <v>57351.25</v>
      </c>
      <c r="K2088" s="702">
        <v>57351.25</v>
      </c>
      <c r="L2088" s="684"/>
    </row>
    <row r="2089" spans="1:12" s="685" customFormat="1">
      <c r="A2089" s="189">
        <v>206</v>
      </c>
      <c r="B2089" s="688" t="s">
        <v>4224</v>
      </c>
      <c r="C2089" s="189" t="s">
        <v>686</v>
      </c>
      <c r="D2089" s="688">
        <v>2630201</v>
      </c>
      <c r="E2089" s="686"/>
      <c r="F2089" s="688" t="s">
        <v>686</v>
      </c>
      <c r="G2089" s="688" t="s">
        <v>4108</v>
      </c>
      <c r="H2089" s="702">
        <v>0</v>
      </c>
      <c r="I2089" s="703"/>
      <c r="J2089" s="687">
        <v>51351.05</v>
      </c>
      <c r="K2089" s="702">
        <v>51351.05</v>
      </c>
      <c r="L2089" s="684"/>
    </row>
    <row r="2090" spans="1:12" s="685" customFormat="1">
      <c r="A2090" s="189">
        <v>207</v>
      </c>
      <c r="B2090" s="688" t="s">
        <v>4225</v>
      </c>
      <c r="C2090" s="189" t="s">
        <v>686</v>
      </c>
      <c r="D2090" s="688">
        <v>2630201</v>
      </c>
      <c r="E2090" s="686"/>
      <c r="F2090" s="688" t="s">
        <v>686</v>
      </c>
      <c r="G2090" s="688" t="s">
        <v>4108</v>
      </c>
      <c r="H2090" s="702">
        <v>0</v>
      </c>
      <c r="I2090" s="703"/>
      <c r="J2090" s="687">
        <v>64901.85</v>
      </c>
      <c r="K2090" s="702">
        <v>64901.85</v>
      </c>
      <c r="L2090" s="684"/>
    </row>
    <row r="2091" spans="1:12" s="685" customFormat="1">
      <c r="A2091" s="189">
        <v>208</v>
      </c>
      <c r="B2091" s="688" t="s">
        <v>4226</v>
      </c>
      <c r="C2091" s="189" t="s">
        <v>686</v>
      </c>
      <c r="D2091" s="688">
        <v>2630201</v>
      </c>
      <c r="E2091" s="686"/>
      <c r="F2091" s="688" t="s">
        <v>686</v>
      </c>
      <c r="G2091" s="688" t="s">
        <v>4108</v>
      </c>
      <c r="H2091" s="702">
        <v>0</v>
      </c>
      <c r="I2091" s="703"/>
      <c r="J2091" s="687">
        <v>47642.25</v>
      </c>
      <c r="K2091" s="702">
        <v>47642.25</v>
      </c>
      <c r="L2091" s="684"/>
    </row>
    <row r="2092" spans="1:12" s="685" customFormat="1">
      <c r="A2092" s="189">
        <v>209</v>
      </c>
      <c r="B2092" s="688" t="s">
        <v>4227</v>
      </c>
      <c r="C2092" s="189" t="s">
        <v>686</v>
      </c>
      <c r="D2092" s="688">
        <v>2630201</v>
      </c>
      <c r="E2092" s="686"/>
      <c r="F2092" s="688" t="s">
        <v>686</v>
      </c>
      <c r="G2092" s="688" t="s">
        <v>4108</v>
      </c>
      <c r="H2092" s="702">
        <v>0</v>
      </c>
      <c r="I2092" s="703"/>
      <c r="J2092" s="687">
        <v>72988.25</v>
      </c>
      <c r="K2092" s="702">
        <v>72988.25</v>
      </c>
      <c r="L2092" s="684"/>
    </row>
    <row r="2093" spans="1:12" s="685" customFormat="1">
      <c r="A2093" s="189">
        <v>210</v>
      </c>
      <c r="B2093" s="688" t="s">
        <v>4228</v>
      </c>
      <c r="C2093" s="189" t="s">
        <v>686</v>
      </c>
      <c r="D2093" s="688">
        <v>2630201</v>
      </c>
      <c r="E2093" s="686"/>
      <c r="F2093" s="688" t="s">
        <v>686</v>
      </c>
      <c r="G2093" s="688" t="s">
        <v>4108</v>
      </c>
      <c r="H2093" s="702">
        <v>0</v>
      </c>
      <c r="I2093" s="703"/>
      <c r="J2093" s="687">
        <v>100979.05</v>
      </c>
      <c r="K2093" s="702">
        <v>100979.05</v>
      </c>
      <c r="L2093" s="684"/>
    </row>
    <row r="2094" spans="1:12" s="685" customFormat="1">
      <c r="A2094" s="189">
        <v>211</v>
      </c>
      <c r="B2094" s="688" t="s">
        <v>4229</v>
      </c>
      <c r="C2094" s="189" t="s">
        <v>686</v>
      </c>
      <c r="D2094" s="688">
        <v>2630201</v>
      </c>
      <c r="E2094" s="686"/>
      <c r="F2094" s="688" t="s">
        <v>686</v>
      </c>
      <c r="G2094" s="688" t="s">
        <v>4108</v>
      </c>
      <c r="H2094" s="702">
        <v>0</v>
      </c>
      <c r="I2094" s="703"/>
      <c r="J2094" s="687">
        <v>95332.25</v>
      </c>
      <c r="K2094" s="702">
        <v>95332.25</v>
      </c>
      <c r="L2094" s="684"/>
    </row>
    <row r="2095" spans="1:12" s="685" customFormat="1">
      <c r="A2095" s="189">
        <v>212</v>
      </c>
      <c r="B2095" s="688" t="s">
        <v>4230</v>
      </c>
      <c r="C2095" s="189" t="s">
        <v>686</v>
      </c>
      <c r="D2095" s="688">
        <v>2630201</v>
      </c>
      <c r="E2095" s="686"/>
      <c r="F2095" s="688" t="s">
        <v>686</v>
      </c>
      <c r="G2095" s="688" t="s">
        <v>4108</v>
      </c>
      <c r="H2095" s="702">
        <v>0</v>
      </c>
      <c r="I2095" s="703"/>
      <c r="J2095" s="687">
        <v>80892.25</v>
      </c>
      <c r="K2095" s="702">
        <v>80892.25</v>
      </c>
      <c r="L2095" s="684"/>
    </row>
    <row r="2096" spans="1:12" s="685" customFormat="1">
      <c r="A2096" s="189">
        <v>213</v>
      </c>
      <c r="B2096" s="688" t="s">
        <v>4231</v>
      </c>
      <c r="C2096" s="189" t="s">
        <v>686</v>
      </c>
      <c r="D2096" s="688">
        <v>2630201</v>
      </c>
      <c r="E2096" s="686"/>
      <c r="F2096" s="688" t="s">
        <v>686</v>
      </c>
      <c r="G2096" s="688" t="s">
        <v>4108</v>
      </c>
      <c r="H2096" s="702">
        <v>0</v>
      </c>
      <c r="I2096" s="703"/>
      <c r="J2096" s="687">
        <v>55462.65</v>
      </c>
      <c r="K2096" s="702">
        <v>55462.65</v>
      </c>
      <c r="L2096" s="684"/>
    </row>
    <row r="2097" spans="1:12" s="685" customFormat="1">
      <c r="A2097" s="189">
        <v>214</v>
      </c>
      <c r="B2097" s="688" t="s">
        <v>4232</v>
      </c>
      <c r="C2097" s="189" t="s">
        <v>686</v>
      </c>
      <c r="D2097" s="688">
        <v>2630201</v>
      </c>
      <c r="E2097" s="686"/>
      <c r="F2097" s="688" t="s">
        <v>686</v>
      </c>
      <c r="G2097" s="688" t="s">
        <v>4108</v>
      </c>
      <c r="H2097" s="702">
        <v>0</v>
      </c>
      <c r="I2097" s="703"/>
      <c r="J2097" s="687">
        <v>45407.85</v>
      </c>
      <c r="K2097" s="702">
        <v>45407.85</v>
      </c>
      <c r="L2097" s="684"/>
    </row>
    <row r="2098" spans="1:12" s="685" customFormat="1">
      <c r="A2098" s="189">
        <v>215</v>
      </c>
      <c r="B2098" s="688" t="s">
        <v>4233</v>
      </c>
      <c r="C2098" s="189" t="s">
        <v>686</v>
      </c>
      <c r="D2098" s="688">
        <v>2630201</v>
      </c>
      <c r="E2098" s="686"/>
      <c r="F2098" s="688" t="s">
        <v>686</v>
      </c>
      <c r="G2098" s="688" t="s">
        <v>4108</v>
      </c>
      <c r="H2098" s="702">
        <v>0</v>
      </c>
      <c r="I2098" s="703"/>
      <c r="J2098" s="687">
        <v>53266.25</v>
      </c>
      <c r="K2098" s="702">
        <v>53266.25</v>
      </c>
      <c r="L2098" s="684"/>
    </row>
    <row r="2099" spans="1:12" s="685" customFormat="1">
      <c r="A2099" s="189">
        <v>216</v>
      </c>
      <c r="B2099" s="688" t="s">
        <v>4234</v>
      </c>
      <c r="C2099" s="189" t="s">
        <v>686</v>
      </c>
      <c r="D2099" s="688">
        <v>2630201</v>
      </c>
      <c r="E2099" s="686"/>
      <c r="F2099" s="688" t="s">
        <v>686</v>
      </c>
      <c r="G2099" s="688" t="s">
        <v>4108</v>
      </c>
      <c r="H2099" s="702">
        <v>0</v>
      </c>
      <c r="I2099" s="703"/>
      <c r="J2099" s="687">
        <v>52525.25</v>
      </c>
      <c r="K2099" s="702">
        <v>52525.25</v>
      </c>
      <c r="L2099" s="684"/>
    </row>
    <row r="2100" spans="1:12" s="685" customFormat="1">
      <c r="A2100" s="189">
        <v>217</v>
      </c>
      <c r="B2100" s="688" t="s">
        <v>4235</v>
      </c>
      <c r="C2100" s="189" t="s">
        <v>686</v>
      </c>
      <c r="D2100" s="688">
        <v>2630201</v>
      </c>
      <c r="E2100" s="686"/>
      <c r="F2100" s="688" t="s">
        <v>686</v>
      </c>
      <c r="G2100" s="688" t="s">
        <v>4108</v>
      </c>
      <c r="H2100" s="702">
        <v>0</v>
      </c>
      <c r="I2100" s="703"/>
      <c r="J2100" s="687">
        <v>97443.65</v>
      </c>
      <c r="K2100" s="702">
        <v>97443.65</v>
      </c>
      <c r="L2100" s="684"/>
    </row>
    <row r="2101" spans="1:12" s="685" customFormat="1">
      <c r="A2101" s="189">
        <v>218</v>
      </c>
      <c r="B2101" s="688" t="s">
        <v>4236</v>
      </c>
      <c r="C2101" s="189" t="s">
        <v>686</v>
      </c>
      <c r="D2101" s="688">
        <v>2630201</v>
      </c>
      <c r="E2101" s="686"/>
      <c r="F2101" s="688" t="s">
        <v>686</v>
      </c>
      <c r="G2101" s="688" t="s">
        <v>4108</v>
      </c>
      <c r="H2101" s="702">
        <v>0</v>
      </c>
      <c r="I2101" s="703"/>
      <c r="J2101" s="687">
        <v>76146.05</v>
      </c>
      <c r="K2101" s="702">
        <v>76146.05</v>
      </c>
      <c r="L2101" s="684"/>
    </row>
    <row r="2102" spans="1:12" s="685" customFormat="1">
      <c r="A2102" s="189">
        <v>219</v>
      </c>
      <c r="B2102" s="688" t="s">
        <v>4237</v>
      </c>
      <c r="C2102" s="189" t="s">
        <v>686</v>
      </c>
      <c r="D2102" s="688">
        <v>2630201</v>
      </c>
      <c r="E2102" s="686"/>
      <c r="F2102" s="688" t="s">
        <v>686</v>
      </c>
      <c r="G2102" s="688" t="s">
        <v>4108</v>
      </c>
      <c r="H2102" s="702">
        <v>0</v>
      </c>
      <c r="I2102" s="703"/>
      <c r="J2102" s="687">
        <v>33506.25</v>
      </c>
      <c r="K2102" s="702">
        <v>33506.25</v>
      </c>
      <c r="L2102" s="684"/>
    </row>
    <row r="2103" spans="1:12" s="685" customFormat="1">
      <c r="A2103" s="189">
        <v>220</v>
      </c>
      <c r="B2103" s="688" t="s">
        <v>4238</v>
      </c>
      <c r="C2103" s="189" t="s">
        <v>686</v>
      </c>
      <c r="D2103" s="688">
        <v>2630201</v>
      </c>
      <c r="E2103" s="686"/>
      <c r="F2103" s="688" t="s">
        <v>686</v>
      </c>
      <c r="G2103" s="688" t="s">
        <v>4108</v>
      </c>
      <c r="H2103" s="702">
        <v>0</v>
      </c>
      <c r="I2103" s="703"/>
      <c r="J2103" s="687">
        <v>41311.449999999997</v>
      </c>
      <c r="K2103" s="702">
        <v>41311.449999999997</v>
      </c>
      <c r="L2103" s="684"/>
    </row>
    <row r="2104" spans="1:12" s="685" customFormat="1">
      <c r="A2104" s="189">
        <v>221</v>
      </c>
      <c r="B2104" s="688" t="s">
        <v>4239</v>
      </c>
      <c r="C2104" s="189" t="s">
        <v>686</v>
      </c>
      <c r="D2104" s="688">
        <v>2630201</v>
      </c>
      <c r="E2104" s="686"/>
      <c r="F2104" s="688" t="s">
        <v>686</v>
      </c>
      <c r="G2104" s="688" t="s">
        <v>4108</v>
      </c>
      <c r="H2104" s="702">
        <v>0</v>
      </c>
      <c r="I2104" s="703"/>
      <c r="J2104" s="687">
        <v>51772.85</v>
      </c>
      <c r="K2104" s="702">
        <v>51772.85</v>
      </c>
      <c r="L2104" s="684"/>
    </row>
    <row r="2105" spans="1:12" s="685" customFormat="1">
      <c r="A2105" s="189">
        <v>222</v>
      </c>
      <c r="B2105" s="688" t="s">
        <v>4240</v>
      </c>
      <c r="C2105" s="189" t="s">
        <v>686</v>
      </c>
      <c r="D2105" s="688">
        <v>2630201</v>
      </c>
      <c r="E2105" s="686"/>
      <c r="F2105" s="688" t="s">
        <v>686</v>
      </c>
      <c r="G2105" s="688" t="s">
        <v>4108</v>
      </c>
      <c r="H2105" s="702">
        <v>0</v>
      </c>
      <c r="I2105" s="703"/>
      <c r="J2105" s="687">
        <v>50450.45</v>
      </c>
      <c r="K2105" s="702">
        <v>50450.45</v>
      </c>
      <c r="L2105" s="684"/>
    </row>
    <row r="2106" spans="1:12" s="685" customFormat="1">
      <c r="A2106" s="189">
        <v>223</v>
      </c>
      <c r="B2106" s="688" t="s">
        <v>4241</v>
      </c>
      <c r="C2106" s="189" t="s">
        <v>686</v>
      </c>
      <c r="D2106" s="688">
        <v>2630201</v>
      </c>
      <c r="E2106" s="686"/>
      <c r="F2106" s="688" t="s">
        <v>686</v>
      </c>
      <c r="G2106" s="688" t="s">
        <v>4108</v>
      </c>
      <c r="H2106" s="702">
        <v>0</v>
      </c>
      <c r="I2106" s="703"/>
      <c r="J2106" s="687">
        <v>59984.65</v>
      </c>
      <c r="K2106" s="702">
        <v>59984.65</v>
      </c>
      <c r="L2106" s="684"/>
    </row>
    <row r="2107" spans="1:12" s="685" customFormat="1">
      <c r="A2107" s="189">
        <v>224</v>
      </c>
      <c r="B2107" s="688" t="s">
        <v>4242</v>
      </c>
      <c r="C2107" s="189" t="s">
        <v>686</v>
      </c>
      <c r="D2107" s="688">
        <v>2630201</v>
      </c>
      <c r="E2107" s="686"/>
      <c r="F2107" s="688" t="s">
        <v>686</v>
      </c>
      <c r="G2107" s="688" t="s">
        <v>4108</v>
      </c>
      <c r="H2107" s="702">
        <v>0</v>
      </c>
      <c r="I2107" s="703"/>
      <c r="J2107" s="687">
        <v>71411.25</v>
      </c>
      <c r="K2107" s="702">
        <v>71411.25</v>
      </c>
      <c r="L2107" s="684"/>
    </row>
    <row r="2108" spans="1:12" s="685" customFormat="1">
      <c r="A2108" s="189">
        <v>225</v>
      </c>
      <c r="B2108" s="688" t="s">
        <v>4243</v>
      </c>
      <c r="C2108" s="189" t="s">
        <v>686</v>
      </c>
      <c r="D2108" s="688">
        <v>2630201</v>
      </c>
      <c r="E2108" s="686"/>
      <c r="F2108" s="688" t="s">
        <v>686</v>
      </c>
      <c r="G2108" s="688" t="s">
        <v>4108</v>
      </c>
      <c r="H2108" s="702">
        <v>0</v>
      </c>
      <c r="I2108" s="703"/>
      <c r="J2108" s="687">
        <v>100500.25</v>
      </c>
      <c r="K2108" s="702">
        <v>100500.25</v>
      </c>
      <c r="L2108" s="684"/>
    </row>
    <row r="2109" spans="1:12" s="685" customFormat="1">
      <c r="A2109" s="189">
        <v>226</v>
      </c>
      <c r="B2109" s="688" t="s">
        <v>4244</v>
      </c>
      <c r="C2109" s="189" t="s">
        <v>686</v>
      </c>
      <c r="D2109" s="688">
        <v>2630201</v>
      </c>
      <c r="E2109" s="686"/>
      <c r="F2109" s="688" t="s">
        <v>686</v>
      </c>
      <c r="G2109" s="688" t="s">
        <v>4108</v>
      </c>
      <c r="H2109" s="702">
        <v>0</v>
      </c>
      <c r="I2109" s="703"/>
      <c r="J2109" s="687">
        <v>72080.05</v>
      </c>
      <c r="K2109" s="702">
        <v>72080.05</v>
      </c>
      <c r="L2109" s="684"/>
    </row>
    <row r="2110" spans="1:12" s="685" customFormat="1">
      <c r="A2110" s="189">
        <v>227</v>
      </c>
      <c r="B2110" s="688" t="s">
        <v>4245</v>
      </c>
      <c r="C2110" s="189" t="s">
        <v>686</v>
      </c>
      <c r="D2110" s="688">
        <v>2630201</v>
      </c>
      <c r="E2110" s="686"/>
      <c r="F2110" s="688" t="s">
        <v>686</v>
      </c>
      <c r="G2110" s="688" t="s">
        <v>4108</v>
      </c>
      <c r="H2110" s="702">
        <v>0</v>
      </c>
      <c r="I2110" s="703"/>
      <c r="J2110" s="687">
        <v>70138.25</v>
      </c>
      <c r="K2110" s="702">
        <v>70138.25</v>
      </c>
      <c r="L2110" s="684"/>
    </row>
    <row r="2111" spans="1:12" s="685" customFormat="1">
      <c r="A2111" s="189">
        <v>228</v>
      </c>
      <c r="B2111" s="688" t="s">
        <v>4246</v>
      </c>
      <c r="C2111" s="189" t="s">
        <v>686</v>
      </c>
      <c r="D2111" s="688">
        <v>2630201</v>
      </c>
      <c r="E2111" s="686"/>
      <c r="F2111" s="688" t="s">
        <v>686</v>
      </c>
      <c r="G2111" s="688" t="s">
        <v>4108</v>
      </c>
      <c r="H2111" s="702">
        <v>0</v>
      </c>
      <c r="I2111" s="703"/>
      <c r="J2111" s="687">
        <v>51643.65</v>
      </c>
      <c r="K2111" s="702">
        <v>51643.65</v>
      </c>
      <c r="L2111" s="684"/>
    </row>
    <row r="2112" spans="1:12" s="685" customFormat="1">
      <c r="A2112" s="189">
        <v>229</v>
      </c>
      <c r="B2112" s="688" t="s">
        <v>4247</v>
      </c>
      <c r="C2112" s="189" t="s">
        <v>686</v>
      </c>
      <c r="D2112" s="688">
        <v>2630201</v>
      </c>
      <c r="E2112" s="686"/>
      <c r="F2112" s="688" t="s">
        <v>686</v>
      </c>
      <c r="G2112" s="688" t="s">
        <v>4108</v>
      </c>
      <c r="H2112" s="702">
        <v>0</v>
      </c>
      <c r="I2112" s="703"/>
      <c r="J2112" s="687">
        <v>103247.65</v>
      </c>
      <c r="K2112" s="702">
        <v>103247.65</v>
      </c>
      <c r="L2112" s="684"/>
    </row>
    <row r="2113" spans="1:12" s="685" customFormat="1">
      <c r="A2113" s="189">
        <v>230</v>
      </c>
      <c r="B2113" s="688" t="s">
        <v>4248</v>
      </c>
      <c r="C2113" s="189" t="s">
        <v>686</v>
      </c>
      <c r="D2113" s="688">
        <v>2630201</v>
      </c>
      <c r="E2113" s="686"/>
      <c r="F2113" s="688" t="s">
        <v>686</v>
      </c>
      <c r="G2113" s="688" t="s">
        <v>4108</v>
      </c>
      <c r="H2113" s="702">
        <v>0</v>
      </c>
      <c r="I2113" s="703"/>
      <c r="J2113" s="687">
        <v>118690.85</v>
      </c>
      <c r="K2113" s="702">
        <v>118690.85</v>
      </c>
      <c r="L2113" s="684"/>
    </row>
    <row r="2114" spans="1:12" s="685" customFormat="1">
      <c r="A2114" s="189">
        <v>231</v>
      </c>
      <c r="B2114" s="688" t="s">
        <v>4249</v>
      </c>
      <c r="C2114" s="189" t="s">
        <v>686</v>
      </c>
      <c r="D2114" s="688">
        <v>2630201</v>
      </c>
      <c r="E2114" s="686"/>
      <c r="F2114" s="688" t="s">
        <v>686</v>
      </c>
      <c r="G2114" s="688" t="s">
        <v>4108</v>
      </c>
      <c r="H2114" s="702">
        <v>0</v>
      </c>
      <c r="I2114" s="703"/>
      <c r="J2114" s="687">
        <v>96669.85</v>
      </c>
      <c r="K2114" s="702">
        <v>96669.85</v>
      </c>
      <c r="L2114" s="684"/>
    </row>
    <row r="2115" spans="1:12" s="685" customFormat="1">
      <c r="A2115" s="189">
        <v>232</v>
      </c>
      <c r="B2115" s="688" t="s">
        <v>1545</v>
      </c>
      <c r="C2115" s="189" t="s">
        <v>686</v>
      </c>
      <c r="D2115" s="688">
        <v>2630201</v>
      </c>
      <c r="E2115" s="686"/>
      <c r="F2115" s="688" t="s">
        <v>686</v>
      </c>
      <c r="G2115" s="688" t="s">
        <v>4108</v>
      </c>
      <c r="H2115" s="702">
        <v>0</v>
      </c>
      <c r="I2115" s="703"/>
      <c r="J2115" s="687">
        <v>69199.649999999994</v>
      </c>
      <c r="K2115" s="702">
        <v>69199.649999999994</v>
      </c>
      <c r="L2115" s="684"/>
    </row>
    <row r="2116" spans="1:12" s="685" customFormat="1">
      <c r="A2116" s="189">
        <v>233</v>
      </c>
      <c r="B2116" s="688" t="s">
        <v>4250</v>
      </c>
      <c r="C2116" s="189" t="s">
        <v>686</v>
      </c>
      <c r="D2116" s="688">
        <v>2630201</v>
      </c>
      <c r="E2116" s="686"/>
      <c r="F2116" s="688" t="s">
        <v>686</v>
      </c>
      <c r="G2116" s="688" t="s">
        <v>4108</v>
      </c>
      <c r="H2116" s="702">
        <v>0</v>
      </c>
      <c r="I2116" s="703"/>
      <c r="J2116" s="687">
        <v>44659.25</v>
      </c>
      <c r="K2116" s="702">
        <v>44659.25</v>
      </c>
      <c r="L2116" s="684"/>
    </row>
    <row r="2117" spans="1:12" s="685" customFormat="1">
      <c r="A2117" s="189">
        <v>234</v>
      </c>
      <c r="B2117" s="688" t="s">
        <v>4251</v>
      </c>
      <c r="C2117" s="189" t="s">
        <v>686</v>
      </c>
      <c r="D2117" s="688">
        <v>2630201</v>
      </c>
      <c r="E2117" s="686"/>
      <c r="F2117" s="688" t="s">
        <v>686</v>
      </c>
      <c r="G2117" s="688" t="s">
        <v>4108</v>
      </c>
      <c r="H2117" s="702">
        <v>0</v>
      </c>
      <c r="I2117" s="703"/>
      <c r="J2117" s="687">
        <v>92322.65</v>
      </c>
      <c r="K2117" s="702">
        <v>92322.65</v>
      </c>
      <c r="L2117" s="684"/>
    </row>
    <row r="2118" spans="1:12" s="685" customFormat="1">
      <c r="A2118" s="189">
        <v>235</v>
      </c>
      <c r="B2118" s="688" t="s">
        <v>4252</v>
      </c>
      <c r="C2118" s="189" t="s">
        <v>686</v>
      </c>
      <c r="D2118" s="688">
        <v>2630201</v>
      </c>
      <c r="E2118" s="686"/>
      <c r="F2118" s="688" t="s">
        <v>686</v>
      </c>
      <c r="G2118" s="688" t="s">
        <v>4108</v>
      </c>
      <c r="H2118" s="702">
        <v>0</v>
      </c>
      <c r="I2118" s="703"/>
      <c r="J2118" s="687">
        <v>50165.45</v>
      </c>
      <c r="K2118" s="702">
        <v>50165.45</v>
      </c>
      <c r="L2118" s="684"/>
    </row>
    <row r="2119" spans="1:12" s="685" customFormat="1">
      <c r="A2119" s="189">
        <v>236</v>
      </c>
      <c r="B2119" s="688" t="s">
        <v>4253</v>
      </c>
      <c r="C2119" s="189" t="s">
        <v>686</v>
      </c>
      <c r="D2119" s="688">
        <v>2630201</v>
      </c>
      <c r="E2119" s="686"/>
      <c r="F2119" s="688" t="s">
        <v>686</v>
      </c>
      <c r="G2119" s="688" t="s">
        <v>4108</v>
      </c>
      <c r="H2119" s="702">
        <v>0</v>
      </c>
      <c r="I2119" s="703"/>
      <c r="J2119" s="687">
        <v>55367.65</v>
      </c>
      <c r="K2119" s="702">
        <v>55367.65</v>
      </c>
      <c r="L2119" s="684"/>
    </row>
    <row r="2120" spans="1:12" s="685" customFormat="1">
      <c r="A2120" s="189">
        <v>237</v>
      </c>
      <c r="B2120" s="688" t="s">
        <v>4254</v>
      </c>
      <c r="C2120" s="189" t="s">
        <v>686</v>
      </c>
      <c r="D2120" s="688">
        <v>2630201</v>
      </c>
      <c r="E2120" s="686"/>
      <c r="F2120" s="688" t="s">
        <v>686</v>
      </c>
      <c r="G2120" s="688" t="s">
        <v>4108</v>
      </c>
      <c r="H2120" s="702">
        <v>0</v>
      </c>
      <c r="I2120" s="703"/>
      <c r="J2120" s="687">
        <v>52073.05</v>
      </c>
      <c r="K2120" s="702">
        <v>52073.05</v>
      </c>
      <c r="L2120" s="684"/>
    </row>
    <row r="2121" spans="1:12" s="685" customFormat="1">
      <c r="A2121" s="189">
        <v>238</v>
      </c>
      <c r="B2121" s="688" t="s">
        <v>4255</v>
      </c>
      <c r="C2121" s="189" t="s">
        <v>686</v>
      </c>
      <c r="D2121" s="688">
        <v>2630201</v>
      </c>
      <c r="E2121" s="686"/>
      <c r="F2121" s="688" t="s">
        <v>686</v>
      </c>
      <c r="G2121" s="688" t="s">
        <v>4108</v>
      </c>
      <c r="H2121" s="702">
        <v>0</v>
      </c>
      <c r="I2121" s="703"/>
      <c r="J2121" s="687">
        <v>76560.25</v>
      </c>
      <c r="K2121" s="702">
        <v>76560.25</v>
      </c>
      <c r="L2121" s="684"/>
    </row>
    <row r="2122" spans="1:12" s="685" customFormat="1">
      <c r="A2122" s="189">
        <v>239</v>
      </c>
      <c r="B2122" s="688" t="s">
        <v>4256</v>
      </c>
      <c r="C2122" s="189" t="s">
        <v>686</v>
      </c>
      <c r="D2122" s="688">
        <v>2630201</v>
      </c>
      <c r="E2122" s="686"/>
      <c r="F2122" s="688" t="s">
        <v>686</v>
      </c>
      <c r="G2122" s="688" t="s">
        <v>4108</v>
      </c>
      <c r="H2122" s="702">
        <v>0</v>
      </c>
      <c r="I2122" s="703"/>
      <c r="J2122" s="687">
        <v>68356.05</v>
      </c>
      <c r="K2122" s="702">
        <v>68356.05</v>
      </c>
      <c r="L2122" s="684"/>
    </row>
    <row r="2123" spans="1:12" s="685" customFormat="1">
      <c r="A2123" s="189">
        <v>240</v>
      </c>
      <c r="B2123" s="688" t="s">
        <v>4257</v>
      </c>
      <c r="C2123" s="189" t="s">
        <v>686</v>
      </c>
      <c r="D2123" s="688">
        <v>2630201</v>
      </c>
      <c r="E2123" s="686"/>
      <c r="F2123" s="688" t="s">
        <v>686</v>
      </c>
      <c r="G2123" s="688" t="s">
        <v>4108</v>
      </c>
      <c r="H2123" s="702">
        <v>0</v>
      </c>
      <c r="I2123" s="703"/>
      <c r="J2123" s="687">
        <v>93717.25</v>
      </c>
      <c r="K2123" s="702">
        <v>93717.25</v>
      </c>
      <c r="L2123" s="684"/>
    </row>
    <row r="2124" spans="1:12" s="685" customFormat="1">
      <c r="A2124" s="189">
        <v>241</v>
      </c>
      <c r="B2124" s="688" t="s">
        <v>4258</v>
      </c>
      <c r="C2124" s="189" t="s">
        <v>686</v>
      </c>
      <c r="D2124" s="688">
        <v>2630201</v>
      </c>
      <c r="E2124" s="686"/>
      <c r="F2124" s="688" t="s">
        <v>686</v>
      </c>
      <c r="G2124" s="688" t="s">
        <v>4108</v>
      </c>
      <c r="H2124" s="702">
        <v>0</v>
      </c>
      <c r="I2124" s="703"/>
      <c r="J2124" s="687">
        <v>75982.649999999994</v>
      </c>
      <c r="K2124" s="702">
        <v>75982.649999999994</v>
      </c>
      <c r="L2124" s="684"/>
    </row>
    <row r="2125" spans="1:12" s="685" customFormat="1">
      <c r="A2125" s="189">
        <v>242</v>
      </c>
      <c r="B2125" s="688" t="s">
        <v>4259</v>
      </c>
      <c r="C2125" s="189" t="s">
        <v>686</v>
      </c>
      <c r="D2125" s="688">
        <v>2630201</v>
      </c>
      <c r="E2125" s="686"/>
      <c r="F2125" s="688" t="s">
        <v>686</v>
      </c>
      <c r="G2125" s="688" t="s">
        <v>4108</v>
      </c>
      <c r="H2125" s="702">
        <v>0</v>
      </c>
      <c r="I2125" s="703"/>
      <c r="J2125" s="687">
        <v>46696.05</v>
      </c>
      <c r="K2125" s="702">
        <v>46696.05</v>
      </c>
      <c r="L2125" s="684"/>
    </row>
    <row r="2126" spans="1:12" s="685" customFormat="1">
      <c r="A2126" s="189">
        <v>243</v>
      </c>
      <c r="B2126" s="688" t="s">
        <v>4260</v>
      </c>
      <c r="C2126" s="189" t="s">
        <v>686</v>
      </c>
      <c r="D2126" s="688">
        <v>2630201</v>
      </c>
      <c r="E2126" s="686"/>
      <c r="F2126" s="688" t="s">
        <v>686</v>
      </c>
      <c r="G2126" s="688" t="s">
        <v>4108</v>
      </c>
      <c r="H2126" s="702">
        <v>0</v>
      </c>
      <c r="I2126" s="703"/>
      <c r="J2126" s="687">
        <v>52616.45</v>
      </c>
      <c r="K2126" s="702">
        <v>52616.45</v>
      </c>
      <c r="L2126" s="684"/>
    </row>
    <row r="2127" spans="1:12" s="685" customFormat="1">
      <c r="A2127" s="189">
        <v>244</v>
      </c>
      <c r="B2127" s="688" t="s">
        <v>4261</v>
      </c>
      <c r="C2127" s="189" t="s">
        <v>686</v>
      </c>
      <c r="D2127" s="688">
        <v>2630201</v>
      </c>
      <c r="E2127" s="686"/>
      <c r="F2127" s="688" t="s">
        <v>686</v>
      </c>
      <c r="G2127" s="688" t="s">
        <v>4108</v>
      </c>
      <c r="H2127" s="702">
        <v>0</v>
      </c>
      <c r="I2127" s="703"/>
      <c r="J2127" s="687">
        <v>95184.05</v>
      </c>
      <c r="K2127" s="702">
        <v>95184.05</v>
      </c>
      <c r="L2127" s="684"/>
    </row>
    <row r="2128" spans="1:12" s="685" customFormat="1">
      <c r="A2128" s="189">
        <v>245</v>
      </c>
      <c r="B2128" s="688" t="s">
        <v>4262</v>
      </c>
      <c r="C2128" s="189" t="s">
        <v>686</v>
      </c>
      <c r="D2128" s="688">
        <v>2630201</v>
      </c>
      <c r="E2128" s="686"/>
      <c r="F2128" s="688" t="s">
        <v>686</v>
      </c>
      <c r="G2128" s="688" t="s">
        <v>4108</v>
      </c>
      <c r="H2128" s="702">
        <v>0</v>
      </c>
      <c r="I2128" s="703"/>
      <c r="J2128" s="687">
        <v>50997.65</v>
      </c>
      <c r="K2128" s="702">
        <v>50997.65</v>
      </c>
      <c r="L2128" s="684"/>
    </row>
    <row r="2129" spans="1:12" s="685" customFormat="1">
      <c r="A2129" s="189">
        <v>246</v>
      </c>
      <c r="B2129" s="688" t="s">
        <v>4263</v>
      </c>
      <c r="C2129" s="189" t="s">
        <v>686</v>
      </c>
      <c r="D2129" s="688">
        <v>2630201</v>
      </c>
      <c r="E2129" s="686"/>
      <c r="F2129" s="688" t="s">
        <v>686</v>
      </c>
      <c r="G2129" s="688" t="s">
        <v>4108</v>
      </c>
      <c r="H2129" s="702">
        <v>0</v>
      </c>
      <c r="I2129" s="703"/>
      <c r="J2129" s="687">
        <v>71893.850000000006</v>
      </c>
      <c r="K2129" s="702">
        <v>71893.850000000006</v>
      </c>
      <c r="L2129" s="684"/>
    </row>
    <row r="2130" spans="1:12" s="685" customFormat="1">
      <c r="A2130" s="189">
        <v>247</v>
      </c>
      <c r="B2130" s="688" t="s">
        <v>4264</v>
      </c>
      <c r="C2130" s="189" t="s">
        <v>686</v>
      </c>
      <c r="D2130" s="688">
        <v>2630201</v>
      </c>
      <c r="E2130" s="686"/>
      <c r="F2130" s="688" t="s">
        <v>686</v>
      </c>
      <c r="G2130" s="688" t="s">
        <v>4108</v>
      </c>
      <c r="H2130" s="702">
        <v>0</v>
      </c>
      <c r="I2130" s="703"/>
      <c r="J2130" s="687">
        <v>110349.85</v>
      </c>
      <c r="K2130" s="702">
        <v>110349.85</v>
      </c>
      <c r="L2130" s="684"/>
    </row>
    <row r="2131" spans="1:12" s="685" customFormat="1">
      <c r="A2131" s="189">
        <v>248</v>
      </c>
      <c r="B2131" s="688" t="s">
        <v>4265</v>
      </c>
      <c r="C2131" s="189" t="s">
        <v>686</v>
      </c>
      <c r="D2131" s="688">
        <v>2630201</v>
      </c>
      <c r="E2131" s="686"/>
      <c r="F2131" s="688" t="s">
        <v>686</v>
      </c>
      <c r="G2131" s="688" t="s">
        <v>4108</v>
      </c>
      <c r="H2131" s="702">
        <v>0</v>
      </c>
      <c r="I2131" s="703"/>
      <c r="J2131" s="687">
        <v>56256.85</v>
      </c>
      <c r="K2131" s="702">
        <v>56256.85</v>
      </c>
      <c r="L2131" s="684"/>
    </row>
    <row r="2132" spans="1:12" s="685" customFormat="1">
      <c r="A2132" s="189">
        <v>249</v>
      </c>
      <c r="B2132" s="688" t="s">
        <v>4266</v>
      </c>
      <c r="C2132" s="189" t="s">
        <v>686</v>
      </c>
      <c r="D2132" s="688">
        <v>2630201</v>
      </c>
      <c r="E2132" s="686"/>
      <c r="F2132" s="688" t="s">
        <v>686</v>
      </c>
      <c r="G2132" s="688" t="s">
        <v>4108</v>
      </c>
      <c r="H2132" s="702">
        <v>0</v>
      </c>
      <c r="I2132" s="703"/>
      <c r="J2132" s="687">
        <v>36975.65</v>
      </c>
      <c r="K2132" s="702">
        <v>36975.65</v>
      </c>
      <c r="L2132" s="684"/>
    </row>
    <row r="2133" spans="1:12" s="685" customFormat="1">
      <c r="A2133" s="189">
        <v>250</v>
      </c>
      <c r="B2133" s="688" t="s">
        <v>4267</v>
      </c>
      <c r="C2133" s="189" t="s">
        <v>686</v>
      </c>
      <c r="D2133" s="688">
        <v>2630201</v>
      </c>
      <c r="E2133" s="686"/>
      <c r="F2133" s="688" t="s">
        <v>686</v>
      </c>
      <c r="G2133" s="688" t="s">
        <v>4108</v>
      </c>
      <c r="H2133" s="702">
        <v>0</v>
      </c>
      <c r="I2133" s="703"/>
      <c r="J2133" s="687">
        <v>56804.05</v>
      </c>
      <c r="K2133" s="702">
        <v>56804.05</v>
      </c>
      <c r="L2133" s="684"/>
    </row>
    <row r="2134" spans="1:12" s="685" customFormat="1">
      <c r="A2134" s="189">
        <v>251</v>
      </c>
      <c r="B2134" s="688" t="s">
        <v>4268</v>
      </c>
      <c r="C2134" s="189" t="s">
        <v>686</v>
      </c>
      <c r="D2134" s="688">
        <v>2630201</v>
      </c>
      <c r="E2134" s="686"/>
      <c r="F2134" s="688" t="s">
        <v>686</v>
      </c>
      <c r="G2134" s="688" t="s">
        <v>4108</v>
      </c>
      <c r="H2134" s="702">
        <v>0</v>
      </c>
      <c r="I2134" s="703"/>
      <c r="J2134" s="687">
        <v>117364.25</v>
      </c>
      <c r="K2134" s="702">
        <v>117364.25</v>
      </c>
      <c r="L2134" s="684"/>
    </row>
    <row r="2135" spans="1:12" s="685" customFormat="1">
      <c r="A2135" s="189">
        <v>252</v>
      </c>
      <c r="B2135" s="688" t="s">
        <v>4269</v>
      </c>
      <c r="C2135" s="189" t="s">
        <v>686</v>
      </c>
      <c r="D2135" s="688">
        <v>2630201</v>
      </c>
      <c r="E2135" s="686"/>
      <c r="F2135" s="688" t="s">
        <v>686</v>
      </c>
      <c r="G2135" s="688" t="s">
        <v>4108</v>
      </c>
      <c r="H2135" s="702">
        <v>0</v>
      </c>
      <c r="I2135" s="703"/>
      <c r="J2135" s="687">
        <v>57233.45</v>
      </c>
      <c r="K2135" s="702">
        <v>57233.45</v>
      </c>
      <c r="L2135" s="684"/>
    </row>
    <row r="2136" spans="1:12" s="685" customFormat="1">
      <c r="A2136" s="189">
        <v>253</v>
      </c>
      <c r="B2136" s="688" t="s">
        <v>4270</v>
      </c>
      <c r="C2136" s="189" t="s">
        <v>686</v>
      </c>
      <c r="D2136" s="688">
        <v>2630201</v>
      </c>
      <c r="E2136" s="686"/>
      <c r="F2136" s="688" t="s">
        <v>686</v>
      </c>
      <c r="G2136" s="688" t="s">
        <v>4108</v>
      </c>
      <c r="H2136" s="702">
        <v>0</v>
      </c>
      <c r="I2136" s="703"/>
      <c r="J2136" s="687">
        <v>51191.45</v>
      </c>
      <c r="K2136" s="702">
        <v>51191.45</v>
      </c>
      <c r="L2136" s="684"/>
    </row>
    <row r="2137" spans="1:12" s="685" customFormat="1">
      <c r="A2137" s="189">
        <v>254</v>
      </c>
      <c r="B2137" s="688" t="s">
        <v>4271</v>
      </c>
      <c r="C2137" s="189" t="s">
        <v>686</v>
      </c>
      <c r="D2137" s="688">
        <v>2630201</v>
      </c>
      <c r="E2137" s="686"/>
      <c r="F2137" s="688" t="s">
        <v>686</v>
      </c>
      <c r="G2137" s="688" t="s">
        <v>4108</v>
      </c>
      <c r="H2137" s="702">
        <v>0</v>
      </c>
      <c r="I2137" s="703"/>
      <c r="J2137" s="687">
        <v>49295.25</v>
      </c>
      <c r="K2137" s="702">
        <v>49295.25</v>
      </c>
      <c r="L2137" s="684"/>
    </row>
    <row r="2138" spans="1:12" s="685" customFormat="1">
      <c r="A2138" s="189">
        <v>255</v>
      </c>
      <c r="B2138" s="688" t="s">
        <v>4272</v>
      </c>
      <c r="C2138" s="189" t="s">
        <v>686</v>
      </c>
      <c r="D2138" s="688">
        <v>2630201</v>
      </c>
      <c r="E2138" s="686"/>
      <c r="F2138" s="688" t="s">
        <v>686</v>
      </c>
      <c r="G2138" s="688" t="s">
        <v>4108</v>
      </c>
      <c r="H2138" s="702">
        <v>0</v>
      </c>
      <c r="I2138" s="703"/>
      <c r="J2138" s="687">
        <v>50651.85</v>
      </c>
      <c r="K2138" s="702">
        <v>50651.85</v>
      </c>
      <c r="L2138" s="684"/>
    </row>
    <row r="2139" spans="1:12" s="685" customFormat="1">
      <c r="A2139" s="189">
        <v>256</v>
      </c>
      <c r="B2139" s="688" t="s">
        <v>4273</v>
      </c>
      <c r="C2139" s="189" t="s">
        <v>686</v>
      </c>
      <c r="D2139" s="688">
        <v>2630201</v>
      </c>
      <c r="E2139" s="686"/>
      <c r="F2139" s="688" t="s">
        <v>686</v>
      </c>
      <c r="G2139" s="688" t="s">
        <v>4108</v>
      </c>
      <c r="H2139" s="702">
        <v>0</v>
      </c>
      <c r="I2139" s="703"/>
      <c r="J2139" s="687">
        <v>72216.850000000006</v>
      </c>
      <c r="K2139" s="702">
        <v>72216.850000000006</v>
      </c>
      <c r="L2139" s="684"/>
    </row>
    <row r="2140" spans="1:12" s="685" customFormat="1">
      <c r="A2140" s="189">
        <v>257</v>
      </c>
      <c r="B2140" s="688" t="s">
        <v>4274</v>
      </c>
      <c r="C2140" s="189" t="s">
        <v>686</v>
      </c>
      <c r="D2140" s="688">
        <v>2630201</v>
      </c>
      <c r="E2140" s="686"/>
      <c r="F2140" s="688" t="s">
        <v>686</v>
      </c>
      <c r="G2140" s="688" t="s">
        <v>4108</v>
      </c>
      <c r="H2140" s="702">
        <v>0</v>
      </c>
      <c r="I2140" s="703"/>
      <c r="J2140" s="687">
        <v>43732.05</v>
      </c>
      <c r="K2140" s="702">
        <v>43732.05</v>
      </c>
      <c r="L2140" s="684"/>
    </row>
    <row r="2141" spans="1:12" s="685" customFormat="1">
      <c r="A2141" s="189">
        <v>258</v>
      </c>
      <c r="B2141" s="688" t="s">
        <v>4275</v>
      </c>
      <c r="C2141" s="189" t="s">
        <v>686</v>
      </c>
      <c r="D2141" s="688">
        <v>2630201</v>
      </c>
      <c r="E2141" s="686"/>
      <c r="F2141" s="688" t="s">
        <v>686</v>
      </c>
      <c r="G2141" s="688" t="s">
        <v>4108</v>
      </c>
      <c r="H2141" s="702">
        <v>0</v>
      </c>
      <c r="I2141" s="703"/>
      <c r="J2141" s="687">
        <v>35482.25</v>
      </c>
      <c r="K2141" s="702">
        <v>35482.25</v>
      </c>
      <c r="L2141" s="684"/>
    </row>
    <row r="2142" spans="1:12" s="685" customFormat="1">
      <c r="A2142" s="189">
        <v>259</v>
      </c>
      <c r="B2142" s="688" t="s">
        <v>4276</v>
      </c>
      <c r="C2142" s="189" t="s">
        <v>686</v>
      </c>
      <c r="D2142" s="688">
        <v>2630201</v>
      </c>
      <c r="E2142" s="686"/>
      <c r="F2142" s="688" t="s">
        <v>686</v>
      </c>
      <c r="G2142" s="688" t="s">
        <v>4108</v>
      </c>
      <c r="H2142" s="702">
        <v>0</v>
      </c>
      <c r="I2142" s="703"/>
      <c r="J2142" s="687">
        <v>71578.45</v>
      </c>
      <c r="K2142" s="702">
        <v>71578.45</v>
      </c>
      <c r="L2142" s="684"/>
    </row>
    <row r="2143" spans="1:12" s="685" customFormat="1">
      <c r="A2143" s="189">
        <v>260</v>
      </c>
      <c r="B2143" s="688" t="s">
        <v>4277</v>
      </c>
      <c r="C2143" s="189" t="s">
        <v>686</v>
      </c>
      <c r="D2143" s="688">
        <v>2630201</v>
      </c>
      <c r="E2143" s="686"/>
      <c r="F2143" s="688" t="s">
        <v>686</v>
      </c>
      <c r="G2143" s="688" t="s">
        <v>4108</v>
      </c>
      <c r="H2143" s="702">
        <v>0</v>
      </c>
      <c r="I2143" s="703"/>
      <c r="J2143" s="687">
        <v>45392.65</v>
      </c>
      <c r="K2143" s="702">
        <v>45392.65</v>
      </c>
      <c r="L2143" s="684"/>
    </row>
    <row r="2144" spans="1:12" s="685" customFormat="1">
      <c r="A2144" s="189">
        <v>261</v>
      </c>
      <c r="B2144" s="688" t="s">
        <v>4278</v>
      </c>
      <c r="C2144" s="189" t="s">
        <v>686</v>
      </c>
      <c r="D2144" s="688">
        <v>2630201</v>
      </c>
      <c r="E2144" s="686"/>
      <c r="F2144" s="688" t="s">
        <v>686</v>
      </c>
      <c r="G2144" s="688" t="s">
        <v>4108</v>
      </c>
      <c r="H2144" s="702">
        <v>0</v>
      </c>
      <c r="I2144" s="703"/>
      <c r="J2144" s="687">
        <v>70408.05</v>
      </c>
      <c r="K2144" s="702">
        <v>70408.05</v>
      </c>
      <c r="L2144" s="684"/>
    </row>
    <row r="2145" spans="1:12" s="685" customFormat="1">
      <c r="A2145" s="189">
        <v>262</v>
      </c>
      <c r="B2145" s="688" t="s">
        <v>4279</v>
      </c>
      <c r="C2145" s="189" t="s">
        <v>686</v>
      </c>
      <c r="D2145" s="688">
        <v>2630201</v>
      </c>
      <c r="E2145" s="686"/>
      <c r="F2145" s="688" t="s">
        <v>686</v>
      </c>
      <c r="G2145" s="688" t="s">
        <v>4108</v>
      </c>
      <c r="H2145" s="702">
        <v>0</v>
      </c>
      <c r="I2145" s="703"/>
      <c r="J2145" s="687">
        <v>49029.25</v>
      </c>
      <c r="K2145" s="702">
        <v>49029.25</v>
      </c>
      <c r="L2145" s="684"/>
    </row>
    <row r="2146" spans="1:12" s="685" customFormat="1">
      <c r="A2146" s="189">
        <v>263</v>
      </c>
      <c r="B2146" s="688" t="s">
        <v>4280</v>
      </c>
      <c r="C2146" s="189" t="s">
        <v>686</v>
      </c>
      <c r="D2146" s="688">
        <v>2630201</v>
      </c>
      <c r="E2146" s="686"/>
      <c r="F2146" s="688" t="s">
        <v>686</v>
      </c>
      <c r="G2146" s="688" t="s">
        <v>4108</v>
      </c>
      <c r="H2146" s="702">
        <v>0</v>
      </c>
      <c r="I2146" s="703"/>
      <c r="J2146" s="687">
        <v>47801.85</v>
      </c>
      <c r="K2146" s="702">
        <v>47801.85</v>
      </c>
      <c r="L2146" s="684"/>
    </row>
    <row r="2147" spans="1:12" s="685" customFormat="1">
      <c r="A2147" s="189">
        <v>264</v>
      </c>
      <c r="B2147" s="688" t="s">
        <v>4281</v>
      </c>
      <c r="C2147" s="189" t="s">
        <v>686</v>
      </c>
      <c r="D2147" s="688">
        <v>2630201</v>
      </c>
      <c r="E2147" s="686"/>
      <c r="F2147" s="688" t="s">
        <v>686</v>
      </c>
      <c r="G2147" s="688" t="s">
        <v>4108</v>
      </c>
      <c r="H2147" s="702">
        <v>0</v>
      </c>
      <c r="I2147" s="703"/>
      <c r="J2147" s="687">
        <v>53832.45</v>
      </c>
      <c r="K2147" s="702">
        <v>53832.45</v>
      </c>
      <c r="L2147" s="684"/>
    </row>
    <row r="2148" spans="1:12" s="685" customFormat="1">
      <c r="A2148" s="189">
        <v>265</v>
      </c>
      <c r="B2148" s="688" t="s">
        <v>4282</v>
      </c>
      <c r="C2148" s="189" t="s">
        <v>686</v>
      </c>
      <c r="D2148" s="688">
        <v>2630201</v>
      </c>
      <c r="E2148" s="686"/>
      <c r="F2148" s="688" t="s">
        <v>686</v>
      </c>
      <c r="G2148" s="688" t="s">
        <v>4108</v>
      </c>
      <c r="H2148" s="702">
        <v>0</v>
      </c>
      <c r="I2148" s="703"/>
      <c r="J2148" s="687">
        <v>98379</v>
      </c>
      <c r="K2148" s="702">
        <v>98379</v>
      </c>
      <c r="L2148" s="684"/>
    </row>
    <row r="2149" spans="1:12" s="685" customFormat="1">
      <c r="A2149" s="189">
        <v>266</v>
      </c>
      <c r="B2149" s="688" t="s">
        <v>4127</v>
      </c>
      <c r="C2149" s="189" t="s">
        <v>686</v>
      </c>
      <c r="D2149" s="688">
        <v>2630201</v>
      </c>
      <c r="E2149" s="686"/>
      <c r="F2149" s="688" t="s">
        <v>686</v>
      </c>
      <c r="G2149" s="688" t="s">
        <v>4108</v>
      </c>
      <c r="H2149" s="702">
        <v>0</v>
      </c>
      <c r="I2149" s="703"/>
      <c r="J2149" s="687">
        <v>165372</v>
      </c>
      <c r="K2149" s="702">
        <v>165372</v>
      </c>
      <c r="L2149" s="684"/>
    </row>
    <row r="2150" spans="1:12" s="685" customFormat="1">
      <c r="A2150" s="189">
        <v>267</v>
      </c>
      <c r="B2150" s="688" t="s">
        <v>4242</v>
      </c>
      <c r="C2150" s="189" t="s">
        <v>686</v>
      </c>
      <c r="D2150" s="688">
        <v>2630201</v>
      </c>
      <c r="E2150" s="686"/>
      <c r="F2150" s="688" t="s">
        <v>686</v>
      </c>
      <c r="G2150" s="688" t="s">
        <v>4108</v>
      </c>
      <c r="H2150" s="702">
        <v>0</v>
      </c>
      <c r="I2150" s="703"/>
      <c r="J2150" s="687">
        <v>117034</v>
      </c>
      <c r="K2150" s="702">
        <v>117034</v>
      </c>
      <c r="L2150" s="684"/>
    </row>
    <row r="2151" spans="1:12" s="685" customFormat="1">
      <c r="A2151" s="189">
        <v>268</v>
      </c>
      <c r="B2151" s="688" t="s">
        <v>4128</v>
      </c>
      <c r="C2151" s="189" t="s">
        <v>686</v>
      </c>
      <c r="D2151" s="688">
        <v>2630201</v>
      </c>
      <c r="E2151" s="686"/>
      <c r="F2151" s="688" t="s">
        <v>686</v>
      </c>
      <c r="G2151" s="688" t="s">
        <v>4108</v>
      </c>
      <c r="H2151" s="702">
        <v>0</v>
      </c>
      <c r="I2151" s="703"/>
      <c r="J2151" s="687">
        <v>165641</v>
      </c>
      <c r="K2151" s="702">
        <v>165641</v>
      </c>
      <c r="L2151" s="684"/>
    </row>
    <row r="2152" spans="1:12" s="685" customFormat="1">
      <c r="A2152" s="189">
        <v>269</v>
      </c>
      <c r="B2152" s="688" t="s">
        <v>4129</v>
      </c>
      <c r="C2152" s="189" t="s">
        <v>686</v>
      </c>
      <c r="D2152" s="688">
        <v>2630201</v>
      </c>
      <c r="E2152" s="686"/>
      <c r="F2152" s="688" t="s">
        <v>686</v>
      </c>
      <c r="G2152" s="688" t="s">
        <v>4108</v>
      </c>
      <c r="H2152" s="702">
        <v>0</v>
      </c>
      <c r="I2152" s="703"/>
      <c r="J2152" s="687">
        <v>114726</v>
      </c>
      <c r="K2152" s="702">
        <v>114726</v>
      </c>
      <c r="L2152" s="684"/>
    </row>
    <row r="2153" spans="1:12" s="685" customFormat="1">
      <c r="A2153" s="189">
        <v>270</v>
      </c>
      <c r="B2153" s="688" t="s">
        <v>4130</v>
      </c>
      <c r="C2153" s="189" t="s">
        <v>686</v>
      </c>
      <c r="D2153" s="688">
        <v>2630201</v>
      </c>
      <c r="E2153" s="686"/>
      <c r="F2153" s="688" t="s">
        <v>686</v>
      </c>
      <c r="G2153" s="688" t="s">
        <v>4108</v>
      </c>
      <c r="H2153" s="702">
        <v>0</v>
      </c>
      <c r="I2153" s="703"/>
      <c r="J2153" s="687">
        <v>166720</v>
      </c>
      <c r="K2153" s="702">
        <v>166720</v>
      </c>
      <c r="L2153" s="684"/>
    </row>
    <row r="2154" spans="1:12" s="685" customFormat="1">
      <c r="A2154" s="189">
        <v>271</v>
      </c>
      <c r="B2154" s="688" t="s">
        <v>4131</v>
      </c>
      <c r="C2154" s="189" t="s">
        <v>686</v>
      </c>
      <c r="D2154" s="688">
        <v>2630201</v>
      </c>
      <c r="E2154" s="686"/>
      <c r="F2154" s="688" t="s">
        <v>686</v>
      </c>
      <c r="G2154" s="688" t="s">
        <v>4108</v>
      </c>
      <c r="H2154" s="702">
        <v>0</v>
      </c>
      <c r="I2154" s="703"/>
      <c r="J2154" s="687">
        <v>155459</v>
      </c>
      <c r="K2154" s="702">
        <v>155459</v>
      </c>
      <c r="L2154" s="684"/>
    </row>
    <row r="2155" spans="1:12" s="685" customFormat="1">
      <c r="A2155" s="189">
        <v>272</v>
      </c>
      <c r="B2155" s="688" t="s">
        <v>4190</v>
      </c>
      <c r="C2155" s="189" t="s">
        <v>686</v>
      </c>
      <c r="D2155" s="688">
        <v>2630201</v>
      </c>
      <c r="E2155" s="686"/>
      <c r="F2155" s="688" t="s">
        <v>686</v>
      </c>
      <c r="G2155" s="688" t="s">
        <v>4108</v>
      </c>
      <c r="H2155" s="702">
        <v>0</v>
      </c>
      <c r="I2155" s="703"/>
      <c r="J2155" s="687">
        <v>140902</v>
      </c>
      <c r="K2155" s="702">
        <v>140902</v>
      </c>
      <c r="L2155" s="684"/>
    </row>
    <row r="2156" spans="1:12" s="685" customFormat="1">
      <c r="A2156" s="189">
        <v>273</v>
      </c>
      <c r="B2156" s="688" t="s">
        <v>4125</v>
      </c>
      <c r="C2156" s="189" t="s">
        <v>686</v>
      </c>
      <c r="D2156" s="688">
        <v>2630201</v>
      </c>
      <c r="E2156" s="686"/>
      <c r="F2156" s="688" t="s">
        <v>686</v>
      </c>
      <c r="G2156" s="688" t="s">
        <v>4108</v>
      </c>
      <c r="H2156" s="702">
        <v>0</v>
      </c>
      <c r="I2156" s="703"/>
      <c r="J2156" s="687">
        <v>156753</v>
      </c>
      <c r="K2156" s="702">
        <v>156753</v>
      </c>
      <c r="L2156" s="684"/>
    </row>
    <row r="2157" spans="1:12" s="685" customFormat="1">
      <c r="A2157" s="189">
        <v>274</v>
      </c>
      <c r="B2157" s="688" t="s">
        <v>4135</v>
      </c>
      <c r="C2157" s="189" t="s">
        <v>686</v>
      </c>
      <c r="D2157" s="688">
        <v>2630201</v>
      </c>
      <c r="E2157" s="686"/>
      <c r="F2157" s="688" t="s">
        <v>686</v>
      </c>
      <c r="G2157" s="688" t="s">
        <v>4108</v>
      </c>
      <c r="H2157" s="702">
        <v>0</v>
      </c>
      <c r="I2157" s="703"/>
      <c r="J2157" s="687">
        <v>84143</v>
      </c>
      <c r="K2157" s="702">
        <v>84143</v>
      </c>
      <c r="L2157" s="684"/>
    </row>
    <row r="2158" spans="1:12" s="685" customFormat="1">
      <c r="A2158" s="189">
        <v>275</v>
      </c>
      <c r="B2158" s="688" t="s">
        <v>4126</v>
      </c>
      <c r="C2158" s="189" t="s">
        <v>686</v>
      </c>
      <c r="D2158" s="688">
        <v>2630201</v>
      </c>
      <c r="E2158" s="686"/>
      <c r="F2158" s="688" t="s">
        <v>686</v>
      </c>
      <c r="G2158" s="688" t="s">
        <v>4108</v>
      </c>
      <c r="H2158" s="702">
        <v>0</v>
      </c>
      <c r="I2158" s="703"/>
      <c r="J2158" s="687">
        <v>135278</v>
      </c>
      <c r="K2158" s="702">
        <v>135278</v>
      </c>
      <c r="L2158" s="684"/>
    </row>
    <row r="2159" spans="1:12" s="685" customFormat="1">
      <c r="A2159" s="189">
        <v>276</v>
      </c>
      <c r="B2159" s="688" t="s">
        <v>4116</v>
      </c>
      <c r="C2159" s="189" t="s">
        <v>686</v>
      </c>
      <c r="D2159" s="688">
        <v>2630201</v>
      </c>
      <c r="E2159" s="686"/>
      <c r="F2159" s="688" t="s">
        <v>686</v>
      </c>
      <c r="G2159" s="688" t="s">
        <v>4108</v>
      </c>
      <c r="H2159" s="702">
        <v>0</v>
      </c>
      <c r="I2159" s="703"/>
      <c r="J2159" s="687">
        <v>100296</v>
      </c>
      <c r="K2159" s="702">
        <v>100296</v>
      </c>
      <c r="L2159" s="684"/>
    </row>
    <row r="2160" spans="1:12" s="685" customFormat="1">
      <c r="A2160" s="189">
        <v>277</v>
      </c>
      <c r="B2160" s="688" t="s">
        <v>4195</v>
      </c>
      <c r="C2160" s="189" t="s">
        <v>686</v>
      </c>
      <c r="D2160" s="688">
        <v>2630201</v>
      </c>
      <c r="E2160" s="686"/>
      <c r="F2160" s="688" t="s">
        <v>686</v>
      </c>
      <c r="G2160" s="688" t="s">
        <v>4108</v>
      </c>
      <c r="H2160" s="702">
        <v>0</v>
      </c>
      <c r="I2160" s="703"/>
      <c r="J2160" s="687">
        <v>113611</v>
      </c>
      <c r="K2160" s="702">
        <v>113611</v>
      </c>
      <c r="L2160" s="684"/>
    </row>
    <row r="2161" spans="1:12" s="685" customFormat="1">
      <c r="A2161" s="189">
        <v>278</v>
      </c>
      <c r="B2161" s="688" t="s">
        <v>4117</v>
      </c>
      <c r="C2161" s="189" t="s">
        <v>686</v>
      </c>
      <c r="D2161" s="688">
        <v>2630201</v>
      </c>
      <c r="E2161" s="686"/>
      <c r="F2161" s="688" t="s">
        <v>686</v>
      </c>
      <c r="G2161" s="688" t="s">
        <v>4108</v>
      </c>
      <c r="H2161" s="702">
        <v>0</v>
      </c>
      <c r="I2161" s="703"/>
      <c r="J2161" s="687">
        <v>149287</v>
      </c>
      <c r="K2161" s="702">
        <v>149287</v>
      </c>
      <c r="L2161" s="684"/>
    </row>
    <row r="2162" spans="1:12" s="685" customFormat="1">
      <c r="A2162" s="189">
        <v>279</v>
      </c>
      <c r="B2162" s="688" t="s">
        <v>4118</v>
      </c>
      <c r="C2162" s="189" t="s">
        <v>686</v>
      </c>
      <c r="D2162" s="688">
        <v>2630201</v>
      </c>
      <c r="E2162" s="686"/>
      <c r="F2162" s="688" t="s">
        <v>686</v>
      </c>
      <c r="G2162" s="688" t="s">
        <v>4108</v>
      </c>
      <c r="H2162" s="702">
        <v>0</v>
      </c>
      <c r="I2162" s="703"/>
      <c r="J2162" s="687">
        <v>110444</v>
      </c>
      <c r="K2162" s="702">
        <v>110444</v>
      </c>
      <c r="L2162" s="684"/>
    </row>
    <row r="2163" spans="1:12" s="685" customFormat="1">
      <c r="A2163" s="189">
        <v>280</v>
      </c>
      <c r="B2163" s="688" t="s">
        <v>4119</v>
      </c>
      <c r="C2163" s="189" t="s">
        <v>686</v>
      </c>
      <c r="D2163" s="688">
        <v>2630201</v>
      </c>
      <c r="E2163" s="686"/>
      <c r="F2163" s="688" t="s">
        <v>686</v>
      </c>
      <c r="G2163" s="688" t="s">
        <v>4108</v>
      </c>
      <c r="H2163" s="702">
        <v>0</v>
      </c>
      <c r="I2163" s="703"/>
      <c r="J2163" s="687">
        <v>191204</v>
      </c>
      <c r="K2163" s="702">
        <v>191204</v>
      </c>
      <c r="L2163" s="684"/>
    </row>
    <row r="2164" spans="1:12" s="685" customFormat="1">
      <c r="A2164" s="189">
        <v>281</v>
      </c>
      <c r="B2164" s="688" t="s">
        <v>4121</v>
      </c>
      <c r="C2164" s="189" t="s">
        <v>686</v>
      </c>
      <c r="D2164" s="688">
        <v>2630201</v>
      </c>
      <c r="E2164" s="686"/>
      <c r="F2164" s="688" t="s">
        <v>686</v>
      </c>
      <c r="G2164" s="688" t="s">
        <v>4108</v>
      </c>
      <c r="H2164" s="702">
        <v>0</v>
      </c>
      <c r="I2164" s="703"/>
      <c r="J2164" s="687">
        <v>129392</v>
      </c>
      <c r="K2164" s="702">
        <v>129392</v>
      </c>
      <c r="L2164" s="684"/>
    </row>
    <row r="2165" spans="1:12" s="685" customFormat="1">
      <c r="A2165" s="189">
        <v>282</v>
      </c>
      <c r="B2165" s="688" t="s">
        <v>4122</v>
      </c>
      <c r="C2165" s="189" t="s">
        <v>686</v>
      </c>
      <c r="D2165" s="688">
        <v>2630201</v>
      </c>
      <c r="E2165" s="686"/>
      <c r="F2165" s="688" t="s">
        <v>686</v>
      </c>
      <c r="G2165" s="688" t="s">
        <v>4108</v>
      </c>
      <c r="H2165" s="702">
        <v>0</v>
      </c>
      <c r="I2165" s="703"/>
      <c r="J2165" s="687">
        <v>93399</v>
      </c>
      <c r="K2165" s="702">
        <v>93399</v>
      </c>
      <c r="L2165" s="684"/>
    </row>
    <row r="2166" spans="1:12" s="685" customFormat="1">
      <c r="A2166" s="189">
        <v>283</v>
      </c>
      <c r="B2166" s="688" t="s">
        <v>4132</v>
      </c>
      <c r="C2166" s="189" t="s">
        <v>686</v>
      </c>
      <c r="D2166" s="688">
        <v>2630201</v>
      </c>
      <c r="E2166" s="686"/>
      <c r="F2166" s="688" t="s">
        <v>686</v>
      </c>
      <c r="G2166" s="688" t="s">
        <v>4108</v>
      </c>
      <c r="H2166" s="702">
        <v>0</v>
      </c>
      <c r="I2166" s="703"/>
      <c r="J2166" s="687">
        <v>109019</v>
      </c>
      <c r="K2166" s="702">
        <v>109019</v>
      </c>
      <c r="L2166" s="684"/>
    </row>
    <row r="2167" spans="1:12" s="685" customFormat="1">
      <c r="A2167" s="189">
        <v>284</v>
      </c>
      <c r="B2167" s="688" t="s">
        <v>4110</v>
      </c>
      <c r="C2167" s="189" t="s">
        <v>686</v>
      </c>
      <c r="D2167" s="688">
        <v>2630201</v>
      </c>
      <c r="E2167" s="686"/>
      <c r="F2167" s="688" t="s">
        <v>686</v>
      </c>
      <c r="G2167" s="688" t="s">
        <v>4108</v>
      </c>
      <c r="H2167" s="702">
        <v>0</v>
      </c>
      <c r="I2167" s="703"/>
      <c r="J2167" s="687">
        <v>134473</v>
      </c>
      <c r="K2167" s="702">
        <v>134473</v>
      </c>
      <c r="L2167" s="684"/>
    </row>
    <row r="2168" spans="1:12" s="685" customFormat="1">
      <c r="A2168" s="189">
        <v>285</v>
      </c>
      <c r="B2168" s="688" t="s">
        <v>4142</v>
      </c>
      <c r="C2168" s="189" t="s">
        <v>686</v>
      </c>
      <c r="D2168" s="688">
        <v>2630201</v>
      </c>
      <c r="E2168" s="686"/>
      <c r="F2168" s="688" t="s">
        <v>686</v>
      </c>
      <c r="G2168" s="688" t="s">
        <v>4108</v>
      </c>
      <c r="H2168" s="702">
        <v>0</v>
      </c>
      <c r="I2168" s="703"/>
      <c r="J2168" s="687">
        <v>134843</v>
      </c>
      <c r="K2168" s="702">
        <v>134843</v>
      </c>
      <c r="L2168" s="684"/>
    </row>
    <row r="2169" spans="1:12" s="685" customFormat="1">
      <c r="A2169" s="189">
        <v>286</v>
      </c>
      <c r="B2169" s="688" t="s">
        <v>4112</v>
      </c>
      <c r="C2169" s="189" t="s">
        <v>686</v>
      </c>
      <c r="D2169" s="688">
        <v>2630201</v>
      </c>
      <c r="E2169" s="686"/>
      <c r="F2169" s="688" t="s">
        <v>686</v>
      </c>
      <c r="G2169" s="688" t="s">
        <v>4108</v>
      </c>
      <c r="H2169" s="702">
        <v>0</v>
      </c>
      <c r="I2169" s="703"/>
      <c r="J2169" s="687">
        <v>177547</v>
      </c>
      <c r="K2169" s="702">
        <v>177547</v>
      </c>
      <c r="L2169" s="684"/>
    </row>
    <row r="2170" spans="1:12" s="685" customFormat="1">
      <c r="A2170" s="189">
        <v>287</v>
      </c>
      <c r="B2170" s="688" t="s">
        <v>4113</v>
      </c>
      <c r="C2170" s="189" t="s">
        <v>686</v>
      </c>
      <c r="D2170" s="688">
        <v>2630201</v>
      </c>
      <c r="E2170" s="686"/>
      <c r="F2170" s="688" t="s">
        <v>686</v>
      </c>
      <c r="G2170" s="688" t="s">
        <v>4108</v>
      </c>
      <c r="H2170" s="702">
        <v>0</v>
      </c>
      <c r="I2170" s="703"/>
      <c r="J2170" s="687">
        <v>146717</v>
      </c>
      <c r="K2170" s="702">
        <v>146717</v>
      </c>
      <c r="L2170" s="684"/>
    </row>
    <row r="2171" spans="1:12" s="685" customFormat="1">
      <c r="A2171" s="189">
        <v>288</v>
      </c>
      <c r="B2171" s="688" t="s">
        <v>4115</v>
      </c>
      <c r="C2171" s="189" t="s">
        <v>686</v>
      </c>
      <c r="D2171" s="688">
        <v>2630201</v>
      </c>
      <c r="E2171" s="686"/>
      <c r="F2171" s="688" t="s">
        <v>686</v>
      </c>
      <c r="G2171" s="688" t="s">
        <v>4108</v>
      </c>
      <c r="H2171" s="702">
        <v>0</v>
      </c>
      <c r="I2171" s="703"/>
      <c r="J2171" s="687">
        <v>91515</v>
      </c>
      <c r="K2171" s="702">
        <v>91515</v>
      </c>
      <c r="L2171" s="684"/>
    </row>
    <row r="2172" spans="1:12" s="685" customFormat="1">
      <c r="A2172" s="189">
        <v>289</v>
      </c>
      <c r="B2172" s="688" t="s">
        <v>4283</v>
      </c>
      <c r="C2172" s="189" t="s">
        <v>686</v>
      </c>
      <c r="D2172" s="688">
        <v>2630201</v>
      </c>
      <c r="E2172" s="686"/>
      <c r="F2172" s="688" t="s">
        <v>686</v>
      </c>
      <c r="G2172" s="688" t="s">
        <v>4108</v>
      </c>
      <c r="H2172" s="702">
        <v>0</v>
      </c>
      <c r="I2172" s="703"/>
      <c r="J2172" s="687">
        <v>48341</v>
      </c>
      <c r="K2172" s="702">
        <v>48341</v>
      </c>
      <c r="L2172" s="684"/>
    </row>
    <row r="2173" spans="1:12" s="685" customFormat="1">
      <c r="A2173" s="189">
        <v>290</v>
      </c>
      <c r="B2173" s="688" t="s">
        <v>4123</v>
      </c>
      <c r="C2173" s="189" t="s">
        <v>686</v>
      </c>
      <c r="D2173" s="688">
        <v>2630201</v>
      </c>
      <c r="E2173" s="686"/>
      <c r="F2173" s="688" t="s">
        <v>686</v>
      </c>
      <c r="G2173" s="688" t="s">
        <v>4108</v>
      </c>
      <c r="H2173" s="702">
        <v>0</v>
      </c>
      <c r="I2173" s="703"/>
      <c r="J2173" s="687">
        <v>100651</v>
      </c>
      <c r="K2173" s="702">
        <v>100651</v>
      </c>
      <c r="L2173" s="684"/>
    </row>
    <row r="2174" spans="1:12" s="685" customFormat="1">
      <c r="A2174" s="189">
        <v>291</v>
      </c>
      <c r="B2174" s="688" t="s">
        <v>4124</v>
      </c>
      <c r="C2174" s="189" t="s">
        <v>686</v>
      </c>
      <c r="D2174" s="688">
        <v>2630201</v>
      </c>
      <c r="E2174" s="686"/>
      <c r="F2174" s="688" t="s">
        <v>686</v>
      </c>
      <c r="G2174" s="688" t="s">
        <v>4108</v>
      </c>
      <c r="H2174" s="702">
        <v>0</v>
      </c>
      <c r="I2174" s="703"/>
      <c r="J2174" s="687">
        <v>125121</v>
      </c>
      <c r="K2174" s="702">
        <v>125121</v>
      </c>
      <c r="L2174" s="684"/>
    </row>
    <row r="2175" spans="1:12" s="685" customFormat="1">
      <c r="A2175" s="189">
        <v>292</v>
      </c>
      <c r="B2175" s="688" t="s">
        <v>4275</v>
      </c>
      <c r="C2175" s="189" t="s">
        <v>686</v>
      </c>
      <c r="D2175" s="688">
        <v>2630201</v>
      </c>
      <c r="E2175" s="686"/>
      <c r="F2175" s="688" t="s">
        <v>686</v>
      </c>
      <c r="G2175" s="688" t="s">
        <v>4108</v>
      </c>
      <c r="H2175" s="702">
        <v>0</v>
      </c>
      <c r="I2175" s="703"/>
      <c r="J2175" s="687">
        <v>76315</v>
      </c>
      <c r="K2175" s="702">
        <v>76315</v>
      </c>
      <c r="L2175" s="684"/>
    </row>
    <row r="2176" spans="1:12" s="685" customFormat="1">
      <c r="A2176" s="189">
        <v>293</v>
      </c>
      <c r="B2176" s="688" t="s">
        <v>4276</v>
      </c>
      <c r="C2176" s="189" t="s">
        <v>686</v>
      </c>
      <c r="D2176" s="688">
        <v>2630201</v>
      </c>
      <c r="E2176" s="686"/>
      <c r="F2176" s="688" t="s">
        <v>686</v>
      </c>
      <c r="G2176" s="688" t="s">
        <v>4108</v>
      </c>
      <c r="H2176" s="702">
        <v>0</v>
      </c>
      <c r="I2176" s="703"/>
      <c r="J2176" s="687">
        <v>71177</v>
      </c>
      <c r="K2176" s="702">
        <v>71177</v>
      </c>
      <c r="L2176" s="684"/>
    </row>
    <row r="2177" spans="1:12" s="685" customFormat="1">
      <c r="A2177" s="189">
        <v>294</v>
      </c>
      <c r="B2177" s="688" t="s">
        <v>4239</v>
      </c>
      <c r="C2177" s="189" t="s">
        <v>686</v>
      </c>
      <c r="D2177" s="688">
        <v>2630201</v>
      </c>
      <c r="E2177" s="686"/>
      <c r="F2177" s="688" t="s">
        <v>686</v>
      </c>
      <c r="G2177" s="688" t="s">
        <v>4108</v>
      </c>
      <c r="H2177" s="702">
        <v>0</v>
      </c>
      <c r="I2177" s="703"/>
      <c r="J2177" s="687">
        <v>65704</v>
      </c>
      <c r="K2177" s="702">
        <v>65704</v>
      </c>
      <c r="L2177" s="684"/>
    </row>
    <row r="2178" spans="1:12" s="685" customFormat="1">
      <c r="A2178" s="189">
        <v>295</v>
      </c>
      <c r="B2178" s="688" t="s">
        <v>4219</v>
      </c>
      <c r="C2178" s="189" t="s">
        <v>686</v>
      </c>
      <c r="D2178" s="688">
        <v>2630201</v>
      </c>
      <c r="E2178" s="686"/>
      <c r="F2178" s="688" t="s">
        <v>686</v>
      </c>
      <c r="G2178" s="688" t="s">
        <v>4108</v>
      </c>
      <c r="H2178" s="702">
        <v>0</v>
      </c>
      <c r="I2178" s="703"/>
      <c r="J2178" s="687">
        <v>63603</v>
      </c>
      <c r="K2178" s="702">
        <v>63603</v>
      </c>
      <c r="L2178" s="684"/>
    </row>
    <row r="2179" spans="1:12" s="685" customFormat="1">
      <c r="A2179" s="189">
        <v>296</v>
      </c>
      <c r="B2179" s="688" t="s">
        <v>4278</v>
      </c>
      <c r="C2179" s="189" t="s">
        <v>686</v>
      </c>
      <c r="D2179" s="688">
        <v>2630201</v>
      </c>
      <c r="E2179" s="686"/>
      <c r="F2179" s="688" t="s">
        <v>686</v>
      </c>
      <c r="G2179" s="688" t="s">
        <v>4108</v>
      </c>
      <c r="H2179" s="702">
        <v>0</v>
      </c>
      <c r="I2179" s="703"/>
      <c r="J2179" s="687">
        <v>63512</v>
      </c>
      <c r="K2179" s="702">
        <v>63512</v>
      </c>
      <c r="L2179" s="684"/>
    </row>
    <row r="2180" spans="1:12" s="685" customFormat="1">
      <c r="A2180" s="189">
        <v>297</v>
      </c>
      <c r="B2180" s="688" t="s">
        <v>4162</v>
      </c>
      <c r="C2180" s="189" t="s">
        <v>686</v>
      </c>
      <c r="D2180" s="688">
        <v>2630201</v>
      </c>
      <c r="E2180" s="686"/>
      <c r="F2180" s="688" t="s">
        <v>686</v>
      </c>
      <c r="G2180" s="688" t="s">
        <v>4108</v>
      </c>
      <c r="H2180" s="702">
        <v>0</v>
      </c>
      <c r="I2180" s="703"/>
      <c r="J2180" s="687">
        <v>65361</v>
      </c>
      <c r="K2180" s="702">
        <v>65361</v>
      </c>
      <c r="L2180" s="684"/>
    </row>
    <row r="2181" spans="1:12" s="685" customFormat="1">
      <c r="A2181" s="189">
        <v>298</v>
      </c>
      <c r="B2181" s="688" t="s">
        <v>4163</v>
      </c>
      <c r="C2181" s="189" t="s">
        <v>686</v>
      </c>
      <c r="D2181" s="688">
        <v>2630201</v>
      </c>
      <c r="E2181" s="686"/>
      <c r="F2181" s="688" t="s">
        <v>686</v>
      </c>
      <c r="G2181" s="688" t="s">
        <v>4108</v>
      </c>
      <c r="H2181" s="702">
        <v>0</v>
      </c>
      <c r="I2181" s="703"/>
      <c r="J2181" s="687">
        <v>73323</v>
      </c>
      <c r="K2181" s="702">
        <v>73323</v>
      </c>
      <c r="L2181" s="684"/>
    </row>
    <row r="2182" spans="1:12" s="685" customFormat="1">
      <c r="A2182" s="189">
        <v>299</v>
      </c>
      <c r="B2182" s="688" t="s">
        <v>4220</v>
      </c>
      <c r="C2182" s="189" t="s">
        <v>686</v>
      </c>
      <c r="D2182" s="688">
        <v>2630201</v>
      </c>
      <c r="E2182" s="686"/>
      <c r="F2182" s="688" t="s">
        <v>686</v>
      </c>
      <c r="G2182" s="688" t="s">
        <v>4108</v>
      </c>
      <c r="H2182" s="702">
        <v>0</v>
      </c>
      <c r="I2182" s="703"/>
      <c r="J2182" s="687">
        <v>69292</v>
      </c>
      <c r="K2182" s="702">
        <v>69292</v>
      </c>
      <c r="L2182" s="684"/>
    </row>
    <row r="2183" spans="1:12" s="685" customFormat="1">
      <c r="A2183" s="189">
        <v>300</v>
      </c>
      <c r="B2183" s="688" t="s">
        <v>4240</v>
      </c>
      <c r="C2183" s="189" t="s">
        <v>686</v>
      </c>
      <c r="D2183" s="688">
        <v>2630201</v>
      </c>
      <c r="E2183" s="686"/>
      <c r="F2183" s="688" t="s">
        <v>686</v>
      </c>
      <c r="G2183" s="688" t="s">
        <v>4108</v>
      </c>
      <c r="H2183" s="702">
        <v>0</v>
      </c>
      <c r="I2183" s="703"/>
      <c r="J2183" s="687">
        <v>75644</v>
      </c>
      <c r="K2183" s="702">
        <v>75644</v>
      </c>
      <c r="L2183" s="684"/>
    </row>
    <row r="2184" spans="1:12" s="685" customFormat="1">
      <c r="A2184" s="189">
        <v>301</v>
      </c>
      <c r="B2184" s="688" t="s">
        <v>4284</v>
      </c>
      <c r="C2184" s="189" t="s">
        <v>686</v>
      </c>
      <c r="D2184" s="688"/>
      <c r="E2184" s="686"/>
      <c r="F2184" s="688" t="s">
        <v>686</v>
      </c>
      <c r="G2184" s="688" t="s">
        <v>4285</v>
      </c>
      <c r="H2184" s="702">
        <v>0</v>
      </c>
      <c r="I2184" s="703"/>
      <c r="J2184" s="687">
        <v>244000</v>
      </c>
      <c r="K2184" s="702">
        <v>244000</v>
      </c>
      <c r="L2184" s="684"/>
    </row>
    <row r="2185" spans="1:12" s="685" customFormat="1">
      <c r="A2185" s="189">
        <v>302</v>
      </c>
      <c r="B2185" s="688" t="s">
        <v>4286</v>
      </c>
      <c r="C2185" s="189" t="s">
        <v>686</v>
      </c>
      <c r="D2185" s="688"/>
      <c r="E2185" s="686"/>
      <c r="F2185" s="688" t="s">
        <v>686</v>
      </c>
      <c r="G2185" s="688" t="s">
        <v>4285</v>
      </c>
      <c r="H2185" s="702">
        <v>0</v>
      </c>
      <c r="I2185" s="703"/>
      <c r="J2185" s="687">
        <v>100000</v>
      </c>
      <c r="K2185" s="702">
        <v>100000</v>
      </c>
      <c r="L2185" s="684"/>
    </row>
    <row r="2186" spans="1:12" s="685" customFormat="1">
      <c r="A2186" s="189">
        <v>303</v>
      </c>
      <c r="B2186" s="688" t="s">
        <v>4287</v>
      </c>
      <c r="C2186" s="189" t="s">
        <v>686</v>
      </c>
      <c r="D2186" s="688"/>
      <c r="E2186" s="686"/>
      <c r="F2186" s="688" t="s">
        <v>686</v>
      </c>
      <c r="G2186" s="688" t="s">
        <v>4285</v>
      </c>
      <c r="H2186" s="702">
        <v>0</v>
      </c>
      <c r="I2186" s="703"/>
      <c r="J2186" s="687">
        <v>100000</v>
      </c>
      <c r="K2186" s="702">
        <v>100000</v>
      </c>
      <c r="L2186" s="684"/>
    </row>
    <row r="2187" spans="1:12" s="685" customFormat="1">
      <c r="A2187" s="189">
        <v>304</v>
      </c>
      <c r="B2187" s="688" t="s">
        <v>4288</v>
      </c>
      <c r="C2187" s="189" t="s">
        <v>686</v>
      </c>
      <c r="D2187" s="688"/>
      <c r="E2187" s="686"/>
      <c r="F2187" s="688" t="s">
        <v>686</v>
      </c>
      <c r="G2187" s="688" t="s">
        <v>4285</v>
      </c>
      <c r="H2187" s="702">
        <v>0</v>
      </c>
      <c r="I2187" s="703"/>
      <c r="J2187" s="687">
        <v>50000</v>
      </c>
      <c r="K2187" s="702">
        <v>50000</v>
      </c>
      <c r="L2187" s="684"/>
    </row>
    <row r="2188" spans="1:12" s="685" customFormat="1">
      <c r="A2188" s="189">
        <v>305</v>
      </c>
      <c r="B2188" s="688" t="s">
        <v>4289</v>
      </c>
      <c r="C2188" s="189" t="s">
        <v>686</v>
      </c>
      <c r="D2188" s="688"/>
      <c r="E2188" s="686"/>
      <c r="F2188" s="688" t="s">
        <v>686</v>
      </c>
      <c r="G2188" s="688" t="s">
        <v>4285</v>
      </c>
      <c r="H2188" s="702">
        <v>0</v>
      </c>
      <c r="I2188" s="703"/>
      <c r="J2188" s="687">
        <v>131900</v>
      </c>
      <c r="K2188" s="702">
        <v>131900</v>
      </c>
      <c r="L2188" s="684"/>
    </row>
    <row r="2189" spans="1:12" s="685" customFormat="1">
      <c r="A2189" s="189">
        <v>306</v>
      </c>
      <c r="B2189" s="688" t="s">
        <v>4290</v>
      </c>
      <c r="C2189" s="189" t="s">
        <v>686</v>
      </c>
      <c r="D2189" s="688"/>
      <c r="E2189" s="686"/>
      <c r="F2189" s="688" t="s">
        <v>686</v>
      </c>
      <c r="G2189" s="688" t="s">
        <v>4285</v>
      </c>
      <c r="H2189" s="702">
        <v>0</v>
      </c>
      <c r="I2189" s="703"/>
      <c r="J2189" s="687">
        <v>42000</v>
      </c>
      <c r="K2189" s="702">
        <v>42000</v>
      </c>
      <c r="L2189" s="684"/>
    </row>
    <row r="2190" spans="1:12" s="685" customFormat="1">
      <c r="A2190" s="189">
        <v>307</v>
      </c>
      <c r="B2190" s="688" t="s">
        <v>4291</v>
      </c>
      <c r="C2190" s="189" t="s">
        <v>686</v>
      </c>
      <c r="D2190" s="688"/>
      <c r="E2190" s="686"/>
      <c r="F2190" s="688" t="s">
        <v>686</v>
      </c>
      <c r="G2190" s="688" t="s">
        <v>4285</v>
      </c>
      <c r="H2190" s="702">
        <v>0</v>
      </c>
      <c r="I2190" s="703"/>
      <c r="J2190" s="687">
        <v>3000</v>
      </c>
      <c r="K2190" s="702">
        <v>3000</v>
      </c>
      <c r="L2190" s="684"/>
    </row>
    <row r="2191" spans="1:12" s="685" customFormat="1">
      <c r="A2191" s="189">
        <v>308</v>
      </c>
      <c r="B2191" s="688" t="s">
        <v>4292</v>
      </c>
      <c r="C2191" s="189" t="s">
        <v>686</v>
      </c>
      <c r="D2191" s="688"/>
      <c r="E2191" s="686"/>
      <c r="F2191" s="688" t="s">
        <v>686</v>
      </c>
      <c r="G2191" s="688" t="s">
        <v>4285</v>
      </c>
      <c r="H2191" s="702">
        <v>0</v>
      </c>
      <c r="I2191" s="703"/>
      <c r="J2191" s="687">
        <v>28000</v>
      </c>
      <c r="K2191" s="702">
        <v>28000</v>
      </c>
      <c r="L2191" s="684"/>
    </row>
    <row r="2192" spans="1:12" s="685" customFormat="1">
      <c r="A2192" s="189">
        <v>309</v>
      </c>
      <c r="B2192" s="688" t="s">
        <v>4293</v>
      </c>
      <c r="C2192" s="189" t="s">
        <v>686</v>
      </c>
      <c r="D2192" s="686"/>
      <c r="E2192" s="686"/>
      <c r="F2192" s="688" t="s">
        <v>686</v>
      </c>
      <c r="G2192" s="688" t="s">
        <v>4285</v>
      </c>
      <c r="H2192" s="702">
        <v>0</v>
      </c>
      <c r="I2192" s="703"/>
      <c r="J2192" s="687">
        <v>24000</v>
      </c>
      <c r="K2192" s="702">
        <v>24000</v>
      </c>
      <c r="L2192" s="684"/>
    </row>
    <row r="2193" spans="1:12" s="685" customFormat="1">
      <c r="A2193" s="189">
        <v>310</v>
      </c>
      <c r="B2193" s="688" t="s">
        <v>4294</v>
      </c>
      <c r="C2193" s="189" t="s">
        <v>686</v>
      </c>
      <c r="D2193" s="686"/>
      <c r="E2193" s="686"/>
      <c r="F2193" s="688" t="s">
        <v>686</v>
      </c>
      <c r="G2193" s="688" t="s">
        <v>4285</v>
      </c>
      <c r="H2193" s="702">
        <v>0</v>
      </c>
      <c r="I2193" s="703"/>
      <c r="J2193" s="687">
        <v>270000</v>
      </c>
      <c r="K2193" s="702">
        <v>270000</v>
      </c>
      <c r="L2193" s="684"/>
    </row>
    <row r="2194" spans="1:12" s="685" customFormat="1">
      <c r="A2194" s="189">
        <v>311</v>
      </c>
      <c r="B2194" s="688" t="s">
        <v>4295</v>
      </c>
      <c r="C2194" s="189" t="s">
        <v>686</v>
      </c>
      <c r="D2194" s="686"/>
      <c r="E2194" s="686"/>
      <c r="F2194" s="688" t="s">
        <v>686</v>
      </c>
      <c r="G2194" s="688" t="s">
        <v>4285</v>
      </c>
      <c r="H2194" s="702">
        <v>0</v>
      </c>
      <c r="I2194" s="703"/>
      <c r="J2194" s="687">
        <v>111111</v>
      </c>
      <c r="K2194" s="702">
        <v>111111</v>
      </c>
      <c r="L2194" s="684"/>
    </row>
    <row r="2195" spans="1:12" s="685" customFormat="1">
      <c r="A2195" s="189">
        <v>312</v>
      </c>
      <c r="B2195" s="688" t="s">
        <v>4296</v>
      </c>
      <c r="C2195" s="189" t="s">
        <v>686</v>
      </c>
      <c r="D2195" s="686"/>
      <c r="E2195" s="686"/>
      <c r="F2195" s="688" t="s">
        <v>686</v>
      </c>
      <c r="G2195" s="688" t="s">
        <v>4285</v>
      </c>
      <c r="H2195" s="702">
        <v>0</v>
      </c>
      <c r="I2195" s="703"/>
      <c r="J2195" s="687">
        <v>100000</v>
      </c>
      <c r="K2195" s="702">
        <v>100000</v>
      </c>
      <c r="L2195" s="684"/>
    </row>
    <row r="2196" spans="1:12" s="685" customFormat="1">
      <c r="A2196" s="189">
        <v>313</v>
      </c>
      <c r="B2196" s="688" t="s">
        <v>2222</v>
      </c>
      <c r="C2196" s="189" t="s">
        <v>686</v>
      </c>
      <c r="D2196" s="686"/>
      <c r="E2196" s="686"/>
      <c r="F2196" s="688" t="s">
        <v>686</v>
      </c>
      <c r="G2196" s="688" t="s">
        <v>4285</v>
      </c>
      <c r="H2196" s="702">
        <v>0</v>
      </c>
      <c r="I2196" s="703"/>
      <c r="J2196" s="687">
        <v>52155.199999999997</v>
      </c>
      <c r="K2196" s="702">
        <v>52155.199999999997</v>
      </c>
      <c r="L2196" s="684"/>
    </row>
    <row r="2197" spans="1:12" s="685" customFormat="1" ht="12.75">
      <c r="A2197" s="697">
        <v>314</v>
      </c>
      <c r="B2197" s="686"/>
      <c r="C2197" s="686"/>
      <c r="D2197" s="686"/>
      <c r="E2197" s="686"/>
      <c r="F2197" s="686"/>
      <c r="G2197" s="686"/>
      <c r="H2197" s="698">
        <f>SUM(H1884:H2196)</f>
        <v>3842719</v>
      </c>
      <c r="I2197" s="698">
        <f>SUM(I1885:I1887)</f>
        <v>3642590</v>
      </c>
      <c r="J2197" s="698">
        <f>SUM(J1884:J2196)</f>
        <v>156804168.90000004</v>
      </c>
      <c r="K2197" s="698">
        <f>SUM(K1884:K2196)</f>
        <v>157004297.90000001</v>
      </c>
      <c r="L2197" s="684"/>
    </row>
    <row r="2198" spans="1:12" s="685" customFormat="1" ht="12.75">
      <c r="A2198" s="697">
        <v>315</v>
      </c>
      <c r="B2198" s="682" t="s">
        <v>334</v>
      </c>
      <c r="C2198" s="682"/>
      <c r="D2198" s="682"/>
      <c r="E2198" s="682"/>
      <c r="F2198" s="682"/>
      <c r="G2198" s="682"/>
      <c r="H2198" s="704">
        <f>H1882+H2197</f>
        <v>732103703.51999986</v>
      </c>
      <c r="I2198" s="704">
        <f>I1882+I2197</f>
        <v>68868578.950000003</v>
      </c>
      <c r="J2198" s="704">
        <f>J1882+J2197</f>
        <v>669805527.56000006</v>
      </c>
      <c r="K2198" s="699">
        <f>K1882+K2197</f>
        <v>1333040652.1299996</v>
      </c>
      <c r="L2198" s="684"/>
    </row>
    <row r="2200" spans="1:12" ht="14.25" thickBot="1"/>
    <row r="2201" spans="1:12" ht="15" thickBot="1">
      <c r="B2201" s="1358" t="s">
        <v>336</v>
      </c>
      <c r="C2201" s="1360" t="s">
        <v>337</v>
      </c>
      <c r="D2201" s="1361"/>
      <c r="E2201" s="1361"/>
      <c r="F2201" s="1362"/>
      <c r="G2201" s="1363" t="s">
        <v>338</v>
      </c>
    </row>
    <row r="2202" spans="1:12" ht="15" thickBot="1">
      <c r="B2202" s="1359"/>
      <c r="C2202" s="90" t="s">
        <v>339</v>
      </c>
      <c r="D2202" s="90" t="s">
        <v>340</v>
      </c>
      <c r="E2202" s="90" t="s">
        <v>341</v>
      </c>
      <c r="F2202" s="90" t="s">
        <v>342</v>
      </c>
      <c r="G2202" s="1364"/>
    </row>
    <row r="2203" spans="1:12" ht="15" thickBot="1">
      <c r="B2203" s="91" t="s">
        <v>343</v>
      </c>
      <c r="C2203" s="90"/>
      <c r="D2203" s="90">
        <v>155813968.90000001</v>
      </c>
      <c r="E2203" s="90">
        <v>990200</v>
      </c>
      <c r="F2203" s="90">
        <v>200129</v>
      </c>
      <c r="G2203" s="90">
        <f t="shared" ref="G2203:G2208" si="26">SUM(C2203:F2203)</f>
        <v>157004297.90000001</v>
      </c>
    </row>
    <row r="2204" spans="1:12" ht="30.75" thickBot="1">
      <c r="B2204" s="92" t="s">
        <v>344</v>
      </c>
      <c r="C2204" s="1158"/>
      <c r="D2204" s="93">
        <v>513001358.66000003</v>
      </c>
      <c r="E2204" s="93">
        <v>120155765.84999999</v>
      </c>
      <c r="F2204" s="93">
        <v>529287737.71999925</v>
      </c>
      <c r="G2204" s="90">
        <f t="shared" si="26"/>
        <v>1162444862.2299993</v>
      </c>
    </row>
    <row r="2205" spans="1:12" ht="30.75" thickBot="1">
      <c r="B2205" s="1159" t="s">
        <v>345</v>
      </c>
      <c r="C2205" s="1160"/>
      <c r="D2205" s="93">
        <v>4936788</v>
      </c>
      <c r="E2205" s="93"/>
      <c r="F2205" s="93"/>
      <c r="G2205" s="90">
        <f>SUM(D2205:F2205)</f>
        <v>4936788</v>
      </c>
    </row>
    <row r="2206" spans="1:12" ht="15.75" thickBot="1">
      <c r="B2206" s="1159" t="s">
        <v>346</v>
      </c>
      <c r="C2206" s="1045"/>
      <c r="D2206" s="93">
        <v>8136180</v>
      </c>
      <c r="E2206" s="93">
        <v>518524</v>
      </c>
      <c r="F2206" s="93"/>
      <c r="G2206" s="90">
        <f t="shared" si="26"/>
        <v>8654704</v>
      </c>
    </row>
    <row r="2207" spans="1:12" ht="15.75" thickBot="1">
      <c r="B2207" s="1161" t="s">
        <v>347</v>
      </c>
      <c r="C2207" s="1045"/>
      <c r="D2207" s="93">
        <f>SUM(D2204:D2206)</f>
        <v>526074326.66000003</v>
      </c>
      <c r="E2207" s="93">
        <f>SUM(E2204:E2206)</f>
        <v>120674289.84999999</v>
      </c>
      <c r="F2207" s="93">
        <f>SUM(F2204:F2206)</f>
        <v>529287737.71999925</v>
      </c>
      <c r="G2207" s="90">
        <f t="shared" si="26"/>
        <v>1176036354.2299993</v>
      </c>
    </row>
    <row r="2208" spans="1:12" ht="15" thickBot="1">
      <c r="B2208" s="91" t="s">
        <v>348</v>
      </c>
      <c r="C2208" s="90">
        <f>C2207+C2203</f>
        <v>0</v>
      </c>
      <c r="D2208" s="90">
        <f>D2207+D2203</f>
        <v>681888295.56000006</v>
      </c>
      <c r="E2208" s="90">
        <f>E2207+E2203</f>
        <v>121664489.84999999</v>
      </c>
      <c r="F2208" s="90">
        <f>F2203+F2204+F2205+F2206</f>
        <v>529487866.71999925</v>
      </c>
      <c r="G2208" s="90">
        <f t="shared" si="26"/>
        <v>1333040652.1299994</v>
      </c>
    </row>
    <row r="2209" spans="2:7" ht="15" thickBot="1">
      <c r="B2209" s="91" t="s">
        <v>349</v>
      </c>
      <c r="C2209" s="95" t="s">
        <v>4801</v>
      </c>
      <c r="D2209" s="95"/>
      <c r="E2209" s="95" t="s">
        <v>4801</v>
      </c>
      <c r="F2209" s="95" t="s">
        <v>4801</v>
      </c>
      <c r="G2209" s="95">
        <v>1</v>
      </c>
    </row>
  </sheetData>
  <mergeCells count="10">
    <mergeCell ref="B2201:B2202"/>
    <mergeCell ref="C2201:F2201"/>
    <mergeCell ref="G2201:G2202"/>
    <mergeCell ref="F9:F10"/>
    <mergeCell ref="G9:G10"/>
    <mergeCell ref="A9:A10"/>
    <mergeCell ref="B9:B10"/>
    <mergeCell ref="C9:C10"/>
    <mergeCell ref="D9:D10"/>
    <mergeCell ref="E9:E10"/>
  </mergeCells>
  <pageMargins left="0.7" right="0.7" top="0.75" bottom="0.75" header="0.3" footer="0.3"/>
  <ignoredErrors>
    <ignoredError sqref="I219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A1:K47"/>
  <sheetViews>
    <sheetView topLeftCell="B35" workbookViewId="0">
      <selection activeCell="L32" sqref="L32"/>
    </sheetView>
  </sheetViews>
  <sheetFormatPr defaultColWidth="8.7109375" defaultRowHeight="15"/>
  <cols>
    <col min="1" max="1" width="8.7109375" style="88"/>
    <col min="2" max="2" width="21.5703125" style="88" customWidth="1"/>
    <col min="3" max="4" width="17.7109375" style="88" customWidth="1"/>
    <col min="5" max="5" width="12.28515625" style="88" bestFit="1" customWidth="1"/>
    <col min="6" max="6" width="18.5703125" style="88" bestFit="1" customWidth="1"/>
    <col min="7" max="7" width="43.5703125" style="88" customWidth="1"/>
    <col min="8" max="8" width="21.5703125" style="88" customWidth="1"/>
    <col min="9" max="9" width="20.42578125" style="88" customWidth="1"/>
    <col min="10" max="10" width="14.140625" style="88" customWidth="1"/>
    <col min="11" max="11" width="25.42578125" style="88" customWidth="1"/>
    <col min="12" max="16384" width="8.7109375" style="88"/>
  </cols>
  <sheetData>
    <row r="1" spans="1:11" ht="63">
      <c r="A1" s="1444" t="s">
        <v>0</v>
      </c>
      <c r="B1" s="1444" t="s">
        <v>312</v>
      </c>
      <c r="C1" s="1444" t="s">
        <v>313</v>
      </c>
      <c r="D1" s="1444" t="s">
        <v>314</v>
      </c>
      <c r="E1" s="1444" t="s">
        <v>315</v>
      </c>
      <c r="F1" s="1444" t="s">
        <v>316</v>
      </c>
      <c r="G1" s="1444" t="s">
        <v>2</v>
      </c>
      <c r="H1" s="85" t="s">
        <v>317</v>
      </c>
      <c r="I1" s="85" t="s">
        <v>318</v>
      </c>
      <c r="J1" s="85" t="s">
        <v>319</v>
      </c>
      <c r="K1" s="85" t="s">
        <v>187</v>
      </c>
    </row>
    <row r="2" spans="1:11" ht="15.75">
      <c r="A2" s="1444"/>
      <c r="B2" s="1444"/>
      <c r="C2" s="1444"/>
      <c r="D2" s="1444"/>
      <c r="E2" s="1444"/>
      <c r="F2" s="1444"/>
      <c r="G2" s="1444"/>
      <c r="H2" s="85" t="s">
        <v>3</v>
      </c>
      <c r="I2" s="85" t="s">
        <v>4</v>
      </c>
      <c r="J2" s="85" t="s">
        <v>320</v>
      </c>
      <c r="K2" s="85" t="s">
        <v>321</v>
      </c>
    </row>
    <row r="3" spans="1:11" s="96" customFormat="1" ht="15.95" customHeight="1">
      <c r="A3" s="86" t="s">
        <v>322</v>
      </c>
      <c r="B3" s="86" t="s">
        <v>323</v>
      </c>
      <c r="C3" s="86"/>
      <c r="D3" s="86"/>
      <c r="E3" s="86"/>
      <c r="F3" s="86"/>
      <c r="G3" s="86"/>
      <c r="H3" s="86"/>
      <c r="I3" s="86"/>
      <c r="J3" s="86"/>
      <c r="K3" s="86"/>
    </row>
    <row r="4" spans="1:11" s="764" customFormat="1" ht="36">
      <c r="A4" s="759"/>
      <c r="B4" s="759" t="s">
        <v>2167</v>
      </c>
      <c r="C4" s="760" t="s">
        <v>2545</v>
      </c>
      <c r="D4" s="761" t="s">
        <v>598</v>
      </c>
      <c r="E4" s="759">
        <v>11157</v>
      </c>
      <c r="F4" s="762">
        <v>45444</v>
      </c>
      <c r="G4" s="761" t="s">
        <v>2546</v>
      </c>
      <c r="H4" s="760">
        <v>33000</v>
      </c>
      <c r="I4" s="760">
        <v>33000</v>
      </c>
      <c r="J4" s="760">
        <v>0</v>
      </c>
      <c r="K4" s="763">
        <f>H4-I4+J4</f>
        <v>0</v>
      </c>
    </row>
    <row r="5" spans="1:11" s="764" customFormat="1" ht="36">
      <c r="A5" s="759"/>
      <c r="B5" s="761" t="s">
        <v>2547</v>
      </c>
      <c r="C5" s="760" t="s">
        <v>2545</v>
      </c>
      <c r="D5" s="761" t="s">
        <v>598</v>
      </c>
      <c r="E5" s="759">
        <v>64809</v>
      </c>
      <c r="F5" s="762">
        <v>45348</v>
      </c>
      <c r="G5" s="761" t="s">
        <v>2548</v>
      </c>
      <c r="H5" s="760">
        <v>0</v>
      </c>
      <c r="I5" s="760">
        <v>0</v>
      </c>
      <c r="J5" s="760">
        <v>21000</v>
      </c>
      <c r="K5" s="763">
        <f t="shared" ref="K5:K23" si="0">H5-I5+J5</f>
        <v>21000</v>
      </c>
    </row>
    <row r="6" spans="1:11" s="764" customFormat="1" ht="36">
      <c r="A6" s="759"/>
      <c r="B6" s="761" t="s">
        <v>2547</v>
      </c>
      <c r="C6" s="760" t="s">
        <v>2545</v>
      </c>
      <c r="D6" s="761" t="s">
        <v>598</v>
      </c>
      <c r="E6" s="759">
        <v>64801</v>
      </c>
      <c r="F6" s="762">
        <v>45278</v>
      </c>
      <c r="G6" s="761" t="s">
        <v>2549</v>
      </c>
      <c r="H6" s="760">
        <v>0</v>
      </c>
      <c r="I6" s="760">
        <v>0</v>
      </c>
      <c r="J6" s="760">
        <v>48500</v>
      </c>
      <c r="K6" s="763">
        <f t="shared" si="0"/>
        <v>48500</v>
      </c>
    </row>
    <row r="7" spans="1:11" s="764" customFormat="1" ht="48">
      <c r="A7" s="759"/>
      <c r="B7" s="765" t="s">
        <v>2169</v>
      </c>
      <c r="C7" s="760" t="s">
        <v>2545</v>
      </c>
      <c r="D7" s="761" t="s">
        <v>2550</v>
      </c>
      <c r="E7" s="759"/>
      <c r="F7" s="762">
        <v>45334</v>
      </c>
      <c r="G7" s="765" t="s">
        <v>2170</v>
      </c>
      <c r="H7" s="766">
        <f>+[4]Sheet1!$F$23</f>
        <v>21560</v>
      </c>
      <c r="I7" s="760">
        <f>H7</f>
        <v>21560</v>
      </c>
      <c r="J7" s="760">
        <v>0</v>
      </c>
      <c r="K7" s="763">
        <f t="shared" si="0"/>
        <v>0</v>
      </c>
    </row>
    <row r="8" spans="1:11" s="764" customFormat="1" ht="48">
      <c r="A8" s="759"/>
      <c r="B8" s="765" t="s">
        <v>2171</v>
      </c>
      <c r="C8" s="760" t="s">
        <v>2545</v>
      </c>
      <c r="D8" s="761" t="s">
        <v>816</v>
      </c>
      <c r="E8" s="759"/>
      <c r="F8" s="762">
        <v>45425</v>
      </c>
      <c r="G8" s="765" t="s">
        <v>2172</v>
      </c>
      <c r="H8" s="766">
        <v>59000</v>
      </c>
      <c r="I8" s="760">
        <f t="shared" ref="I8:I18" si="1">H8</f>
        <v>59000</v>
      </c>
      <c r="J8" s="760">
        <v>0</v>
      </c>
      <c r="K8" s="763">
        <f t="shared" si="0"/>
        <v>0</v>
      </c>
    </row>
    <row r="9" spans="1:11" s="764" customFormat="1" ht="48">
      <c r="A9" s="759"/>
      <c r="B9" s="765" t="s">
        <v>2171</v>
      </c>
      <c r="C9" s="760" t="s">
        <v>2545</v>
      </c>
      <c r="D9" s="761" t="s">
        <v>2550</v>
      </c>
      <c r="E9" s="759"/>
      <c r="F9" s="762">
        <v>45357</v>
      </c>
      <c r="G9" s="765" t="s">
        <v>2170</v>
      </c>
      <c r="H9" s="766">
        <v>11200</v>
      </c>
      <c r="I9" s="760">
        <f t="shared" si="1"/>
        <v>11200</v>
      </c>
      <c r="J9" s="760">
        <v>0</v>
      </c>
      <c r="K9" s="763">
        <f t="shared" si="0"/>
        <v>0</v>
      </c>
    </row>
    <row r="10" spans="1:11" s="764" customFormat="1" ht="36">
      <c r="A10" s="759"/>
      <c r="B10" s="767" t="s">
        <v>2173</v>
      </c>
      <c r="C10" s="760" t="s">
        <v>2545</v>
      </c>
      <c r="D10" s="761" t="s">
        <v>598</v>
      </c>
      <c r="E10" s="759">
        <v>11153</v>
      </c>
      <c r="F10" s="762">
        <v>45378</v>
      </c>
      <c r="G10" s="765" t="s">
        <v>2174</v>
      </c>
      <c r="H10" s="766">
        <v>147000</v>
      </c>
      <c r="I10" s="760">
        <f t="shared" si="1"/>
        <v>147000</v>
      </c>
      <c r="J10" s="760">
        <v>0</v>
      </c>
      <c r="K10" s="763">
        <f t="shared" si="0"/>
        <v>0</v>
      </c>
    </row>
    <row r="11" spans="1:11" s="764" customFormat="1" ht="60">
      <c r="A11" s="759"/>
      <c r="B11" s="759" t="s">
        <v>2175</v>
      </c>
      <c r="C11" s="760" t="s">
        <v>2545</v>
      </c>
      <c r="D11" s="761" t="s">
        <v>2551</v>
      </c>
      <c r="E11" s="759"/>
      <c r="F11" s="762" t="s">
        <v>2552</v>
      </c>
      <c r="G11" s="761" t="s">
        <v>2176</v>
      </c>
      <c r="H11" s="760">
        <f>+[4]Sheet1!$F$82</f>
        <v>99600</v>
      </c>
      <c r="I11" s="760">
        <f t="shared" si="1"/>
        <v>99600</v>
      </c>
      <c r="J11" s="760">
        <v>0</v>
      </c>
      <c r="K11" s="763">
        <f t="shared" si="0"/>
        <v>0</v>
      </c>
    </row>
    <row r="12" spans="1:11" s="764" customFormat="1" ht="60">
      <c r="A12" s="759"/>
      <c r="B12" s="759" t="s">
        <v>2177</v>
      </c>
      <c r="C12" s="760" t="s">
        <v>2545</v>
      </c>
      <c r="D12" s="761" t="s">
        <v>2551</v>
      </c>
      <c r="E12" s="759"/>
      <c r="F12" s="762" t="s">
        <v>2552</v>
      </c>
      <c r="G12" s="761" t="s">
        <v>2176</v>
      </c>
      <c r="H12" s="760">
        <f>+[4]Sheet1!$F$90</f>
        <v>122000</v>
      </c>
      <c r="I12" s="760">
        <f t="shared" si="1"/>
        <v>122000</v>
      </c>
      <c r="J12" s="760">
        <v>0</v>
      </c>
      <c r="K12" s="763">
        <f t="shared" si="0"/>
        <v>0</v>
      </c>
    </row>
    <row r="13" spans="1:11" s="764" customFormat="1" ht="72">
      <c r="A13" s="759"/>
      <c r="B13" s="759" t="s">
        <v>2178</v>
      </c>
      <c r="C13" s="760" t="s">
        <v>2545</v>
      </c>
      <c r="D13" s="761" t="s">
        <v>2551</v>
      </c>
      <c r="E13" s="759"/>
      <c r="F13" s="762" t="s">
        <v>2552</v>
      </c>
      <c r="G13" s="761" t="s">
        <v>2179</v>
      </c>
      <c r="H13" s="760">
        <f>+[4]Sheet1!$F$28</f>
        <v>22800</v>
      </c>
      <c r="I13" s="760">
        <f t="shared" si="1"/>
        <v>22800</v>
      </c>
      <c r="J13" s="760">
        <v>0</v>
      </c>
      <c r="K13" s="763">
        <f t="shared" si="0"/>
        <v>0</v>
      </c>
    </row>
    <row r="14" spans="1:11" s="764" customFormat="1" ht="72">
      <c r="A14" s="759"/>
      <c r="B14" s="759" t="s">
        <v>2180</v>
      </c>
      <c r="C14" s="760" t="s">
        <v>2545</v>
      </c>
      <c r="D14" s="761" t="s">
        <v>2551</v>
      </c>
      <c r="E14" s="759"/>
      <c r="F14" s="762" t="s">
        <v>2552</v>
      </c>
      <c r="G14" s="761" t="s">
        <v>2179</v>
      </c>
      <c r="H14" s="760">
        <v>42000</v>
      </c>
      <c r="I14" s="760">
        <f t="shared" si="1"/>
        <v>42000</v>
      </c>
      <c r="J14" s="760">
        <v>0</v>
      </c>
      <c r="K14" s="763">
        <f t="shared" si="0"/>
        <v>0</v>
      </c>
    </row>
    <row r="15" spans="1:11" s="764" customFormat="1" ht="72">
      <c r="A15" s="759"/>
      <c r="B15" s="759" t="s">
        <v>2181</v>
      </c>
      <c r="C15" s="760" t="s">
        <v>2545</v>
      </c>
      <c r="D15" s="761" t="s">
        <v>2551</v>
      </c>
      <c r="E15" s="759"/>
      <c r="F15" s="762" t="s">
        <v>2552</v>
      </c>
      <c r="G15" s="761" t="s">
        <v>2179</v>
      </c>
      <c r="H15" s="760">
        <v>34000</v>
      </c>
      <c r="I15" s="760">
        <f t="shared" si="1"/>
        <v>34000</v>
      </c>
      <c r="J15" s="760">
        <v>0</v>
      </c>
      <c r="K15" s="763">
        <f t="shared" si="0"/>
        <v>0</v>
      </c>
    </row>
    <row r="16" spans="1:11" s="764" customFormat="1" ht="72">
      <c r="A16" s="759"/>
      <c r="B16" s="759" t="s">
        <v>2182</v>
      </c>
      <c r="C16" s="760" t="s">
        <v>2545</v>
      </c>
      <c r="D16" s="761" t="s">
        <v>2551</v>
      </c>
      <c r="E16" s="759"/>
      <c r="F16" s="762" t="s">
        <v>2552</v>
      </c>
      <c r="G16" s="761" t="s">
        <v>2179</v>
      </c>
      <c r="H16" s="760">
        <v>34000</v>
      </c>
      <c r="I16" s="760">
        <f t="shared" si="1"/>
        <v>34000</v>
      </c>
      <c r="J16" s="760">
        <v>0</v>
      </c>
      <c r="K16" s="763">
        <f t="shared" si="0"/>
        <v>0</v>
      </c>
    </row>
    <row r="17" spans="1:11" s="764" customFormat="1" ht="72">
      <c r="A17" s="759"/>
      <c r="B17" s="759" t="s">
        <v>2175</v>
      </c>
      <c r="C17" s="760" t="s">
        <v>2545</v>
      </c>
      <c r="D17" s="761" t="s">
        <v>2551</v>
      </c>
      <c r="E17" s="759"/>
      <c r="F17" s="762" t="s">
        <v>2552</v>
      </c>
      <c r="G17" s="761" t="s">
        <v>2179</v>
      </c>
      <c r="H17" s="760">
        <v>34000</v>
      </c>
      <c r="I17" s="760">
        <f t="shared" si="1"/>
        <v>34000</v>
      </c>
      <c r="J17" s="760">
        <v>0</v>
      </c>
      <c r="K17" s="763">
        <f t="shared" si="0"/>
        <v>0</v>
      </c>
    </row>
    <row r="18" spans="1:11" s="764" customFormat="1" ht="72">
      <c r="A18" s="759"/>
      <c r="B18" s="759" t="s">
        <v>2177</v>
      </c>
      <c r="C18" s="760" t="s">
        <v>2545</v>
      </c>
      <c r="D18" s="761" t="s">
        <v>2551</v>
      </c>
      <c r="E18" s="759"/>
      <c r="F18" s="762" t="s">
        <v>2552</v>
      </c>
      <c r="G18" s="761" t="s">
        <v>2179</v>
      </c>
      <c r="H18" s="760">
        <v>42400</v>
      </c>
      <c r="I18" s="760">
        <f t="shared" si="1"/>
        <v>42400</v>
      </c>
      <c r="J18" s="760">
        <v>0</v>
      </c>
      <c r="K18" s="763">
        <f t="shared" si="0"/>
        <v>0</v>
      </c>
    </row>
    <row r="19" spans="1:11" s="764" customFormat="1" ht="36">
      <c r="A19" s="759"/>
      <c r="B19" s="761" t="s">
        <v>2556</v>
      </c>
      <c r="C19" s="760" t="s">
        <v>2553</v>
      </c>
      <c r="D19" s="761" t="s">
        <v>796</v>
      </c>
      <c r="E19" s="759"/>
      <c r="F19" s="762" t="s">
        <v>2554</v>
      </c>
      <c r="G19" s="761" t="s">
        <v>2557</v>
      </c>
      <c r="H19" s="760">
        <v>0</v>
      </c>
      <c r="I19" s="760">
        <v>0</v>
      </c>
      <c r="J19" s="760">
        <v>199980</v>
      </c>
      <c r="K19" s="763">
        <f t="shared" si="0"/>
        <v>199980</v>
      </c>
    </row>
    <row r="20" spans="1:11" s="764" customFormat="1" ht="84">
      <c r="A20" s="759"/>
      <c r="B20" s="761" t="s">
        <v>2180</v>
      </c>
      <c r="C20" s="760" t="s">
        <v>2553</v>
      </c>
      <c r="D20" s="761" t="s">
        <v>836</v>
      </c>
      <c r="E20" s="759"/>
      <c r="F20" s="762" t="s">
        <v>2554</v>
      </c>
      <c r="G20" s="761" t="s">
        <v>2563</v>
      </c>
      <c r="H20" s="760">
        <v>0</v>
      </c>
      <c r="I20" s="760">
        <v>0</v>
      </c>
      <c r="J20" s="760">
        <v>38870</v>
      </c>
      <c r="K20" s="763">
        <f t="shared" si="0"/>
        <v>38870</v>
      </c>
    </row>
    <row r="21" spans="1:11" s="764" customFormat="1" ht="84">
      <c r="A21" s="759"/>
      <c r="B21" s="761" t="s">
        <v>2555</v>
      </c>
      <c r="C21" s="760" t="s">
        <v>2553</v>
      </c>
      <c r="D21" s="761" t="s">
        <v>836</v>
      </c>
      <c r="E21" s="759"/>
      <c r="F21" s="762" t="s">
        <v>2554</v>
      </c>
      <c r="G21" s="761" t="s">
        <v>2563</v>
      </c>
      <c r="H21" s="760">
        <v>0</v>
      </c>
      <c r="I21" s="760">
        <v>0</v>
      </c>
      <c r="J21" s="760">
        <v>33000</v>
      </c>
      <c r="K21" s="763">
        <f t="shared" si="0"/>
        <v>33000</v>
      </c>
    </row>
    <row r="22" spans="1:11" s="764" customFormat="1" ht="84">
      <c r="A22" s="759"/>
      <c r="B22" s="761" t="s">
        <v>2559</v>
      </c>
      <c r="C22" s="760" t="s">
        <v>2553</v>
      </c>
      <c r="D22" s="761" t="s">
        <v>836</v>
      </c>
      <c r="E22" s="759"/>
      <c r="F22" s="762" t="s">
        <v>2554</v>
      </c>
      <c r="G22" s="761" t="s">
        <v>2563</v>
      </c>
      <c r="H22" s="760">
        <v>0</v>
      </c>
      <c r="I22" s="760">
        <v>0</v>
      </c>
      <c r="J22" s="760">
        <v>38870</v>
      </c>
      <c r="K22" s="763">
        <f t="shared" si="0"/>
        <v>38870</v>
      </c>
    </row>
    <row r="23" spans="1:11" s="764" customFormat="1" ht="84">
      <c r="A23" s="759"/>
      <c r="B23" s="761" t="s">
        <v>2560</v>
      </c>
      <c r="C23" s="760" t="s">
        <v>2553</v>
      </c>
      <c r="D23" s="761" t="s">
        <v>836</v>
      </c>
      <c r="E23" s="759"/>
      <c r="F23" s="762" t="s">
        <v>2554</v>
      </c>
      <c r="G23" s="761" t="s">
        <v>2563</v>
      </c>
      <c r="H23" s="760">
        <v>0</v>
      </c>
      <c r="I23" s="760">
        <v>0</v>
      </c>
      <c r="J23" s="760">
        <v>40130</v>
      </c>
      <c r="K23" s="763">
        <f t="shared" si="0"/>
        <v>40130</v>
      </c>
    </row>
    <row r="24" spans="1:11" ht="15.75">
      <c r="A24" s="192"/>
      <c r="B24" s="36"/>
      <c r="C24" s="768"/>
      <c r="D24" s="769"/>
      <c r="E24" s="36"/>
      <c r="F24" s="770"/>
      <c r="G24" s="33"/>
      <c r="H24" s="768"/>
      <c r="I24" s="771"/>
      <c r="J24" s="771"/>
      <c r="K24" s="772"/>
    </row>
    <row r="25" spans="1:11" s="96" customFormat="1" ht="15.75">
      <c r="A25" s="87"/>
      <c r="B25" s="87" t="s">
        <v>330</v>
      </c>
      <c r="C25" s="87"/>
      <c r="D25" s="87"/>
      <c r="E25" s="87"/>
      <c r="F25" s="87"/>
      <c r="G25" s="87"/>
      <c r="H25" s="773">
        <f>SUM(H4:H24)</f>
        <v>702560</v>
      </c>
      <c r="I25" s="773">
        <f>SUM(I4:I24)</f>
        <v>702560</v>
      </c>
      <c r="J25" s="773">
        <f>SUM(J4:J24)</f>
        <v>420350</v>
      </c>
      <c r="K25" s="774">
        <f t="shared" ref="K25" si="2">H25-I25+J25</f>
        <v>420350</v>
      </c>
    </row>
    <row r="26" spans="1:11" s="96" customFormat="1" ht="15.75">
      <c r="A26" s="86" t="s">
        <v>331</v>
      </c>
      <c r="B26" s="86" t="s">
        <v>332</v>
      </c>
      <c r="C26" s="86"/>
      <c r="D26" s="86"/>
      <c r="E26" s="86"/>
      <c r="F26" s="86"/>
      <c r="G26" s="86"/>
      <c r="H26" s="86"/>
      <c r="I26" s="86"/>
      <c r="J26" s="86"/>
      <c r="K26" s="86"/>
    </row>
    <row r="27" spans="1:11" ht="15.75">
      <c r="A27" s="192"/>
      <c r="B27" s="192" t="s">
        <v>333</v>
      </c>
      <c r="C27" s="192"/>
      <c r="D27" s="192"/>
      <c r="E27" s="192"/>
      <c r="F27" s="192"/>
      <c r="G27" s="192"/>
      <c r="H27" s="192"/>
      <c r="I27" s="192"/>
      <c r="J27" s="192"/>
      <c r="K27" s="775"/>
    </row>
    <row r="28" spans="1:11" s="96" customFormat="1" ht="15.75">
      <c r="A28" s="87"/>
      <c r="B28" s="87" t="s">
        <v>330</v>
      </c>
      <c r="C28" s="87"/>
      <c r="D28" s="87"/>
      <c r="E28" s="87"/>
      <c r="F28" s="87"/>
      <c r="G28" s="87"/>
      <c r="H28" s="776">
        <v>0</v>
      </c>
      <c r="I28" s="776">
        <v>0</v>
      </c>
      <c r="J28" s="776">
        <v>0</v>
      </c>
      <c r="K28" s="776">
        <v>0</v>
      </c>
    </row>
    <row r="29" spans="1:11" s="96" customFormat="1" ht="15.75">
      <c r="A29" s="86"/>
      <c r="B29" s="86" t="s">
        <v>334</v>
      </c>
      <c r="C29" s="86"/>
      <c r="D29" s="86"/>
      <c r="E29" s="86"/>
      <c r="F29" s="86"/>
      <c r="G29" s="86"/>
      <c r="H29" s="777">
        <f>H25+H28</f>
        <v>702560</v>
      </c>
      <c r="I29" s="777">
        <f t="shared" ref="I29:K29" si="3">I25+I28</f>
        <v>702560</v>
      </c>
      <c r="J29" s="777">
        <f t="shared" si="3"/>
        <v>420350</v>
      </c>
      <c r="K29" s="777">
        <f t="shared" si="3"/>
        <v>420350</v>
      </c>
    </row>
    <row r="34" spans="2:7">
      <c r="B34" s="1103"/>
      <c r="C34" s="1104"/>
      <c r="D34" s="1104"/>
      <c r="E34" s="1104"/>
      <c r="F34" s="1104"/>
      <c r="G34" s="1104"/>
    </row>
    <row r="35" spans="2:7">
      <c r="B35" s="1105" t="s">
        <v>4815</v>
      </c>
      <c r="C35" s="1104"/>
      <c r="D35" s="1104"/>
      <c r="E35" s="1104"/>
      <c r="F35" s="1104"/>
      <c r="G35" s="1104"/>
    </row>
    <row r="36" spans="2:7">
      <c r="B36" s="1105"/>
      <c r="C36" s="1106"/>
      <c r="D36" s="1106"/>
      <c r="E36" s="1106"/>
      <c r="F36" s="1104"/>
      <c r="G36" s="1104"/>
    </row>
    <row r="37" spans="2:7">
      <c r="B37" s="1105" t="s">
        <v>4800</v>
      </c>
      <c r="C37" s="1104"/>
      <c r="D37" s="1104"/>
      <c r="E37" s="1104"/>
      <c r="F37" s="1104"/>
      <c r="G37" s="1104"/>
    </row>
    <row r="38" spans="2:7" ht="15.75" thickBot="1">
      <c r="C38" s="1104"/>
      <c r="D38" s="1104"/>
      <c r="E38" s="1104"/>
      <c r="F38" s="1104"/>
      <c r="G38" s="1104"/>
    </row>
    <row r="39" spans="2:7" ht="15.75" thickBot="1">
      <c r="B39" s="1358" t="s">
        <v>336</v>
      </c>
      <c r="C39" s="1360" t="s">
        <v>337</v>
      </c>
      <c r="D39" s="1361"/>
      <c r="E39" s="1361"/>
      <c r="F39" s="1362"/>
      <c r="G39" s="1363" t="s">
        <v>338</v>
      </c>
    </row>
    <row r="40" spans="2:7" ht="15.75" thickBot="1">
      <c r="B40" s="1359"/>
      <c r="C40" s="90" t="s">
        <v>339</v>
      </c>
      <c r="D40" s="90" t="s">
        <v>340</v>
      </c>
      <c r="E40" s="90" t="s">
        <v>341</v>
      </c>
      <c r="F40" s="90" t="s">
        <v>342</v>
      </c>
      <c r="G40" s="1364"/>
    </row>
    <row r="41" spans="2:7" ht="29.25" thickBot="1">
      <c r="B41" s="91" t="s">
        <v>343</v>
      </c>
      <c r="C41" s="90">
        <v>0</v>
      </c>
      <c r="D41" s="90">
        <v>0</v>
      </c>
      <c r="E41" s="90">
        <v>0</v>
      </c>
      <c r="F41" s="90">
        <v>0</v>
      </c>
      <c r="G41" s="90">
        <v>0</v>
      </c>
    </row>
    <row r="42" spans="2:7" ht="45.75" thickBot="1">
      <c r="B42" s="92" t="s">
        <v>344</v>
      </c>
      <c r="C42" s="93">
        <v>420350</v>
      </c>
      <c r="D42" s="93"/>
      <c r="E42" s="93"/>
      <c r="F42" s="93"/>
      <c r="G42" s="90">
        <v>420350</v>
      </c>
    </row>
    <row r="43" spans="2:7" ht="60.75" thickBot="1">
      <c r="B43" s="92" t="s">
        <v>345</v>
      </c>
      <c r="C43" s="93"/>
      <c r="D43" s="93"/>
      <c r="E43" s="93"/>
      <c r="F43" s="93"/>
      <c r="G43" s="90">
        <v>0</v>
      </c>
    </row>
    <row r="44" spans="2:7" ht="30.75" thickBot="1">
      <c r="B44" s="92" t="s">
        <v>346</v>
      </c>
      <c r="C44" s="93"/>
      <c r="D44" s="93"/>
      <c r="E44" s="93"/>
      <c r="F44" s="93"/>
      <c r="G44" s="90">
        <v>0</v>
      </c>
    </row>
    <row r="45" spans="2:7" ht="29.25" thickBot="1">
      <c r="B45" s="94" t="s">
        <v>347</v>
      </c>
      <c r="C45" s="93">
        <v>420350</v>
      </c>
      <c r="D45" s="93">
        <v>0</v>
      </c>
      <c r="E45" s="93">
        <v>0</v>
      </c>
      <c r="F45" s="93">
        <v>0</v>
      </c>
      <c r="G45" s="90">
        <v>420350</v>
      </c>
    </row>
    <row r="46" spans="2:7" ht="15.75" thickBot="1">
      <c r="B46" s="91" t="s">
        <v>348</v>
      </c>
      <c r="C46" s="90">
        <v>420350</v>
      </c>
      <c r="D46" s="90">
        <v>0</v>
      </c>
      <c r="E46" s="90">
        <v>0</v>
      </c>
      <c r="F46" s="90">
        <v>0</v>
      </c>
      <c r="G46" s="90">
        <v>420350</v>
      </c>
    </row>
    <row r="47" spans="2:7" ht="15.75" thickBot="1">
      <c r="B47" s="91" t="s">
        <v>349</v>
      </c>
      <c r="C47" s="95">
        <v>1</v>
      </c>
      <c r="D47" s="95" t="s">
        <v>4801</v>
      </c>
      <c r="E47" s="95" t="s">
        <v>4801</v>
      </c>
      <c r="F47" s="95" t="s">
        <v>4801</v>
      </c>
      <c r="G47" s="95">
        <v>1</v>
      </c>
    </row>
  </sheetData>
  <mergeCells count="10">
    <mergeCell ref="G39:G40"/>
    <mergeCell ref="F1:F2"/>
    <mergeCell ref="G1:G2"/>
    <mergeCell ref="E1:E2"/>
    <mergeCell ref="A1:A2"/>
    <mergeCell ref="B1:B2"/>
    <mergeCell ref="C1:C2"/>
    <mergeCell ref="D1:D2"/>
    <mergeCell ref="B39:B40"/>
    <mergeCell ref="C39:F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7"/>
  <sheetViews>
    <sheetView topLeftCell="A67" workbookViewId="0">
      <selection activeCell="I20" sqref="I20"/>
    </sheetView>
  </sheetViews>
  <sheetFormatPr defaultColWidth="19.5703125" defaultRowHeight="15.75"/>
  <cols>
    <col min="1" max="1" width="6.42578125" style="970" customWidth="1"/>
    <col min="2" max="2" width="15.140625" style="970" customWidth="1"/>
    <col min="3" max="3" width="21" style="970" customWidth="1"/>
    <col min="4" max="4" width="19.5703125" style="970" customWidth="1"/>
    <col min="5" max="5" width="25.42578125" style="970" customWidth="1"/>
    <col min="6" max="6" width="22.28515625" style="970" customWidth="1"/>
    <col min="7" max="7" width="23.7109375" style="970" customWidth="1"/>
    <col min="8" max="8" width="20.42578125" style="970" bestFit="1" customWidth="1"/>
    <col min="9" max="16384" width="19.5703125" style="970"/>
  </cols>
  <sheetData>
    <row r="1" spans="1:10">
      <c r="A1" s="969" t="s">
        <v>310</v>
      </c>
      <c r="F1" s="971"/>
      <c r="G1" s="971"/>
    </row>
    <row r="2" spans="1:10" ht="44.25" customHeight="1">
      <c r="A2" s="1341" t="s">
        <v>4745</v>
      </c>
      <c r="B2" s="1342"/>
      <c r="C2" s="1342"/>
      <c r="D2" s="1342"/>
      <c r="E2" s="1342"/>
      <c r="F2" s="1342"/>
      <c r="G2" s="1343"/>
    </row>
    <row r="3" spans="1:10" ht="33" customHeight="1">
      <c r="A3" s="1341" t="s">
        <v>4741</v>
      </c>
      <c r="B3" s="1342"/>
      <c r="C3" s="1342"/>
      <c r="D3" s="1342"/>
      <c r="E3" s="1342"/>
      <c r="F3" s="1342"/>
      <c r="G3" s="1343"/>
    </row>
    <row r="4" spans="1:10">
      <c r="F4" s="971"/>
      <c r="G4" s="971"/>
    </row>
    <row r="5" spans="1:10" ht="78.75">
      <c r="A5" s="972" t="s">
        <v>1667</v>
      </c>
      <c r="B5" s="972" t="s">
        <v>2316</v>
      </c>
      <c r="C5" s="972" t="s">
        <v>4515</v>
      </c>
      <c r="D5" s="972" t="s">
        <v>4736</v>
      </c>
      <c r="E5" s="972" t="s">
        <v>4530</v>
      </c>
      <c r="F5" s="972" t="s">
        <v>4531</v>
      </c>
      <c r="G5" s="972" t="s">
        <v>4532</v>
      </c>
    </row>
    <row r="6" spans="1:10">
      <c r="A6" s="973"/>
      <c r="B6" s="972"/>
      <c r="C6" s="972" t="s">
        <v>3</v>
      </c>
      <c r="D6" s="972" t="s">
        <v>4</v>
      </c>
      <c r="E6" s="972" t="s">
        <v>2168</v>
      </c>
      <c r="F6" s="971"/>
      <c r="G6" s="971"/>
    </row>
    <row r="7" spans="1:10" ht="33.75" customHeight="1">
      <c r="A7" s="970">
        <v>1</v>
      </c>
      <c r="B7" s="974" t="s">
        <v>4516</v>
      </c>
      <c r="C7" s="975">
        <f>GVN!H52</f>
        <v>16689157</v>
      </c>
      <c r="D7" s="976">
        <f>GVN!I52</f>
        <v>1985485</v>
      </c>
      <c r="E7" s="977">
        <f>C7-D7</f>
        <v>14703672</v>
      </c>
      <c r="F7" s="978">
        <f>GVN!J52</f>
        <v>15085120</v>
      </c>
      <c r="G7" s="979">
        <f>GVN!K52</f>
        <v>29788792</v>
      </c>
      <c r="J7" s="977"/>
    </row>
    <row r="8" spans="1:10" ht="26.25" customHeight="1">
      <c r="A8" s="980">
        <v>2</v>
      </c>
      <c r="B8" s="981" t="s">
        <v>4517</v>
      </c>
      <c r="C8" s="975">
        <f>FINANCE!H136</f>
        <v>26065838.350000001</v>
      </c>
      <c r="D8" s="976">
        <f>FINANCE!I136</f>
        <v>10117565</v>
      </c>
      <c r="E8" s="979">
        <f>C8-D8</f>
        <v>15948273.350000001</v>
      </c>
      <c r="F8" s="978">
        <f>FINANCE!J136</f>
        <v>550455008.10000002</v>
      </c>
      <c r="G8" s="979">
        <f>E8+F8</f>
        <v>566403281.45000005</v>
      </c>
      <c r="J8" s="977"/>
    </row>
    <row r="9" spans="1:10" ht="32.25" customHeight="1">
      <c r="A9" s="980">
        <v>3</v>
      </c>
      <c r="B9" s="981" t="s">
        <v>4518</v>
      </c>
      <c r="C9" s="977">
        <f>AGRIC!H349</f>
        <v>5733755</v>
      </c>
      <c r="D9" s="976">
        <f>AGRIC!I349</f>
        <v>3033080</v>
      </c>
      <c r="E9" s="979">
        <f t="shared" ref="E9:E14" si="0">C9-D9</f>
        <v>2700675</v>
      </c>
      <c r="F9" s="978">
        <f>AGRIC!J349</f>
        <v>40898051.460000001</v>
      </c>
      <c r="G9" s="979">
        <f>E9+F9</f>
        <v>43598726.460000001</v>
      </c>
      <c r="J9" s="977"/>
    </row>
    <row r="10" spans="1:10" ht="24.75" customHeight="1">
      <c r="A10" s="980">
        <v>4</v>
      </c>
      <c r="B10" s="981" t="s">
        <v>4519</v>
      </c>
      <c r="C10" s="975">
        <f>YOUTH!H399</f>
        <v>28105727.609999999</v>
      </c>
      <c r="D10" s="976">
        <f>YOUTH!I399</f>
        <v>10384583</v>
      </c>
      <c r="E10" s="979">
        <f>C10-D10</f>
        <v>17721144.609999999</v>
      </c>
      <c r="F10" s="978">
        <f>YOUTH!J399</f>
        <v>39792549.899999999</v>
      </c>
      <c r="G10" s="979">
        <f>E10+F10</f>
        <v>57513694.509999998</v>
      </c>
      <c r="J10" s="977"/>
    </row>
    <row r="11" spans="1:10">
      <c r="A11" s="980">
        <v>5</v>
      </c>
      <c r="B11" s="981" t="s">
        <v>4520</v>
      </c>
      <c r="C11" s="975">
        <f>[2]WATER!F26</f>
        <v>2871992</v>
      </c>
      <c r="D11" s="976">
        <f>WATER!I130</f>
        <v>2031226</v>
      </c>
      <c r="E11" s="979">
        <f t="shared" si="0"/>
        <v>840766</v>
      </c>
      <c r="F11" s="978">
        <f>WATER!J130</f>
        <v>24255760.650000002</v>
      </c>
      <c r="G11" s="979">
        <f>E11+F11</f>
        <v>25096526.650000002</v>
      </c>
      <c r="J11" s="977"/>
    </row>
    <row r="12" spans="1:10" ht="26.25" customHeight="1">
      <c r="A12" s="980">
        <v>6</v>
      </c>
      <c r="B12" s="974" t="s">
        <v>4521</v>
      </c>
      <c r="C12" s="975">
        <f>EDUCATION!G95</f>
        <v>10234183.049999999</v>
      </c>
      <c r="D12" s="976">
        <f>EDUCATION!H95</f>
        <v>3019754.05</v>
      </c>
      <c r="E12" s="979">
        <f t="shared" si="0"/>
        <v>7214428.9999999991</v>
      </c>
      <c r="F12" s="978">
        <f>EDUCATION!I95</f>
        <v>19898058</v>
      </c>
      <c r="G12" s="979">
        <f>E12+F12</f>
        <v>27112487</v>
      </c>
      <c r="H12" s="977"/>
      <c r="J12" s="977"/>
    </row>
    <row r="13" spans="1:10" ht="21" customHeight="1">
      <c r="A13" s="980">
        <v>7</v>
      </c>
      <c r="B13" s="974" t="s">
        <v>4522</v>
      </c>
      <c r="C13" s="975">
        <f>LEGAL!H89</f>
        <v>372044902.97999996</v>
      </c>
      <c r="D13" s="976">
        <f>LEGAL!I89</f>
        <v>0</v>
      </c>
      <c r="E13" s="979">
        <f t="shared" si="0"/>
        <v>372044902.97999996</v>
      </c>
      <c r="F13" s="978">
        <f>LEGAL!J93</f>
        <v>267647056.89000002</v>
      </c>
      <c r="G13" s="979">
        <f>LEGAL!K93</f>
        <v>639691959.87</v>
      </c>
      <c r="J13" s="977"/>
    </row>
    <row r="14" spans="1:10" ht="23.25" customHeight="1">
      <c r="A14" s="980">
        <v>8</v>
      </c>
      <c r="B14" s="974" t="s">
        <v>4523</v>
      </c>
      <c r="C14" s="975">
        <f>PSTD!H115</f>
        <v>16297418.199999999</v>
      </c>
      <c r="D14" s="976">
        <f>PSTD!I115</f>
        <v>7853073.9000000004</v>
      </c>
      <c r="E14" s="979">
        <f t="shared" si="0"/>
        <v>8444344.2999999989</v>
      </c>
      <c r="F14" s="978">
        <v>32785859.190000001</v>
      </c>
      <c r="G14" s="979">
        <f>F14+E14</f>
        <v>41230203.490000002</v>
      </c>
      <c r="H14" s="977"/>
      <c r="I14" s="1037"/>
      <c r="J14" s="977"/>
    </row>
    <row r="15" spans="1:10" ht="38.25" customHeight="1">
      <c r="A15" s="980">
        <v>9</v>
      </c>
      <c r="B15" s="974" t="s">
        <v>4524</v>
      </c>
      <c r="C15" s="975">
        <f>'CITY BOARD'!H131</f>
        <v>2897432.3499999996</v>
      </c>
      <c r="D15" s="976">
        <f>'CITY BOARD'!I131</f>
        <v>625332</v>
      </c>
      <c r="E15" s="979">
        <f t="shared" ref="E15:E21" si="1">C15-D15</f>
        <v>2272100.3499999996</v>
      </c>
      <c r="F15" s="978">
        <f>'CITY BOARD'!J131</f>
        <v>10483706.050000001</v>
      </c>
      <c r="G15" s="979">
        <f t="shared" ref="G15:G21" si="2">E15+F15</f>
        <v>12755806.4</v>
      </c>
      <c r="H15" s="977"/>
      <c r="J15" s="977"/>
    </row>
    <row r="16" spans="1:10" ht="21.75" customHeight="1">
      <c r="A16" s="980">
        <v>10</v>
      </c>
      <c r="B16" s="970" t="s">
        <v>4525</v>
      </c>
      <c r="C16" s="1030">
        <v>21070497</v>
      </c>
      <c r="D16" s="1031">
        <v>3102732.85</v>
      </c>
      <c r="E16" s="1037">
        <f>C16-D16</f>
        <v>17967764.149999999</v>
      </c>
      <c r="F16" s="1032">
        <v>19294681.899999995</v>
      </c>
      <c r="G16" s="1032">
        <f>E16+F16</f>
        <v>37262446.049999997</v>
      </c>
      <c r="J16" s="977"/>
    </row>
    <row r="17" spans="1:10" ht="25.5" customHeight="1">
      <c r="A17" s="980">
        <v>11</v>
      </c>
      <c r="B17" s="974" t="s">
        <v>4526</v>
      </c>
      <c r="C17" s="1030">
        <f>TRADE!H172</f>
        <v>5561251</v>
      </c>
      <c r="D17" s="1031">
        <f>TRADE!I172</f>
        <v>375000</v>
      </c>
      <c r="E17" s="1032">
        <f t="shared" si="1"/>
        <v>5186251</v>
      </c>
      <c r="F17" s="1039">
        <f>TRADE!J172</f>
        <v>66784789</v>
      </c>
      <c r="G17" s="1032">
        <f t="shared" si="2"/>
        <v>71971040</v>
      </c>
      <c r="H17" s="977"/>
      <c r="J17" s="977"/>
    </row>
    <row r="18" spans="1:10" ht="18.75" customHeight="1">
      <c r="A18" s="980">
        <v>12</v>
      </c>
      <c r="B18" s="974" t="s">
        <v>2291</v>
      </c>
      <c r="C18" s="1031">
        <f>CPSB!H199</f>
        <v>3272964.55</v>
      </c>
      <c r="D18" s="1031">
        <f>CPSB!I199</f>
        <v>3037078.9499999997</v>
      </c>
      <c r="E18" s="1032">
        <f t="shared" si="1"/>
        <v>235885.60000000009</v>
      </c>
      <c r="F18" s="1040">
        <f>CPSB!J199</f>
        <v>6660819.2500000009</v>
      </c>
      <c r="G18" s="1032">
        <f t="shared" si="2"/>
        <v>6896704.8500000015</v>
      </c>
      <c r="H18" s="982"/>
      <c r="J18" s="977"/>
    </row>
    <row r="19" spans="1:10" s="984" customFormat="1" ht="23.25" customHeight="1">
      <c r="A19" s="983">
        <v>13</v>
      </c>
      <c r="B19" s="981" t="s">
        <v>4527</v>
      </c>
      <c r="C19" s="1041">
        <f>ROADS!H46</f>
        <v>9517603</v>
      </c>
      <c r="D19" s="1042">
        <f>ROADS!I46</f>
        <v>7273608</v>
      </c>
      <c r="E19" s="1043">
        <f t="shared" si="1"/>
        <v>2243995</v>
      </c>
      <c r="F19" s="1043">
        <f>ROADS!J46</f>
        <v>103249505.02</v>
      </c>
      <c r="G19" s="1038">
        <f t="shared" si="2"/>
        <v>105493500.02</v>
      </c>
      <c r="J19" s="977"/>
    </row>
    <row r="20" spans="1:10" ht="33" customHeight="1">
      <c r="A20" s="980">
        <v>14</v>
      </c>
      <c r="B20" s="974" t="s">
        <v>4528</v>
      </c>
      <c r="C20" s="1030">
        <f>[2]NVS!F39</f>
        <v>3100379.2</v>
      </c>
      <c r="D20" s="1031">
        <f>NAIVASHA!J120</f>
        <v>977000</v>
      </c>
      <c r="E20" s="1032">
        <f t="shared" si="1"/>
        <v>2123379.2000000002</v>
      </c>
      <c r="F20" s="1036">
        <f>NAIVASHA!K120</f>
        <v>4030299.65</v>
      </c>
      <c r="G20" s="1032">
        <f t="shared" si="2"/>
        <v>6153678.8499999996</v>
      </c>
      <c r="J20" s="977"/>
    </row>
    <row r="21" spans="1:10">
      <c r="A21" s="980">
        <v>15</v>
      </c>
      <c r="B21" s="970" t="s">
        <v>4529</v>
      </c>
      <c r="C21" s="1036">
        <f>HEALTH!H1882</f>
        <v>728260984.51999986</v>
      </c>
      <c r="D21" s="1031">
        <f>HEALTH!I1882</f>
        <v>65225988.950000003</v>
      </c>
      <c r="E21" s="1032">
        <f t="shared" si="1"/>
        <v>663034995.56999981</v>
      </c>
      <c r="F21" s="1036">
        <f>HEALTH!J1882</f>
        <v>513001358.66000003</v>
      </c>
      <c r="G21" s="1032">
        <f t="shared" si="2"/>
        <v>1176036354.2299998</v>
      </c>
      <c r="H21" s="977"/>
      <c r="J21" s="977"/>
    </row>
    <row r="22" spans="1:10" ht="21.75" customHeight="1">
      <c r="A22" s="980">
        <v>16</v>
      </c>
      <c r="B22" s="970" t="s">
        <v>2292</v>
      </c>
      <c r="C22" s="1036">
        <f>GILGIL!H29</f>
        <v>702560</v>
      </c>
      <c r="D22" s="1031">
        <f>GILGIL!I25</f>
        <v>702560</v>
      </c>
      <c r="E22" s="1032">
        <v>0</v>
      </c>
      <c r="F22" s="1036">
        <f>GILGIL!J29</f>
        <v>420350</v>
      </c>
      <c r="G22" s="1032">
        <f>GILGIL!K29</f>
        <v>420350</v>
      </c>
      <c r="J22" s="977"/>
    </row>
    <row r="23" spans="1:10" ht="21.75" customHeight="1">
      <c r="A23" s="980">
        <v>17</v>
      </c>
      <c r="B23" s="970" t="s">
        <v>2293</v>
      </c>
      <c r="C23" s="1036">
        <v>683200</v>
      </c>
      <c r="D23" s="1031"/>
      <c r="E23" s="1032">
        <f>[2]MOLO!H14</f>
        <v>683200</v>
      </c>
      <c r="F23" s="1036">
        <f>MOLO!J145</f>
        <v>2339500</v>
      </c>
      <c r="G23" s="1032">
        <f>E23+F23</f>
        <v>3022700</v>
      </c>
      <c r="J23" s="977"/>
    </row>
    <row r="24" spans="1:10" ht="31.5">
      <c r="B24" s="985" t="s">
        <v>309</v>
      </c>
      <c r="C24" s="986">
        <f>SUM(C7:C23)</f>
        <v>1253109845.8099999</v>
      </c>
      <c r="D24" s="986">
        <f>SUM(D7:D23)</f>
        <v>119744067.70000002</v>
      </c>
      <c r="E24" s="986">
        <f t="shared" ref="E24:G24" si="3">SUM(E7:E23)</f>
        <v>1133365778.1099997</v>
      </c>
      <c r="F24" s="986">
        <f t="shared" si="3"/>
        <v>1717082473.72</v>
      </c>
      <c r="G24" s="986">
        <f t="shared" si="3"/>
        <v>2850448251.8299999</v>
      </c>
      <c r="J24" s="977"/>
    </row>
    <row r="25" spans="1:10">
      <c r="E25" s="977"/>
      <c r="G25" s="977"/>
    </row>
    <row r="27" spans="1:10">
      <c r="C27" s="977"/>
      <c r="D27" s="977"/>
      <c r="E27" s="977"/>
      <c r="F27" s="977"/>
      <c r="G27" s="977"/>
    </row>
    <row r="45" spans="1:9">
      <c r="A45" s="1344" t="s">
        <v>4823</v>
      </c>
      <c r="B45" s="1345"/>
      <c r="C45" s="1345"/>
      <c r="D45" s="1345"/>
      <c r="E45" s="1345"/>
      <c r="F45" s="1345"/>
      <c r="G45" s="1345"/>
      <c r="H45" s="1345"/>
      <c r="I45" s="1346"/>
    </row>
    <row r="46" spans="1:9" ht="16.5" thickBot="1"/>
    <row r="47" spans="1:9" ht="22.5">
      <c r="C47" s="1332" t="s">
        <v>4746</v>
      </c>
      <c r="D47" s="1333"/>
      <c r="E47" s="1333"/>
      <c r="F47" s="1333"/>
      <c r="G47" s="1333"/>
      <c r="H47" s="1334"/>
    </row>
    <row r="48" spans="1:9" ht="16.5" thickBot="1">
      <c r="C48" s="1052" t="s">
        <v>336</v>
      </c>
      <c r="D48" s="1051" t="s">
        <v>339</v>
      </c>
      <c r="E48" s="1051" t="s">
        <v>340</v>
      </c>
      <c r="F48" s="1051" t="s">
        <v>341</v>
      </c>
      <c r="G48" s="1051" t="s">
        <v>342</v>
      </c>
      <c r="H48" s="1053" t="s">
        <v>338</v>
      </c>
    </row>
    <row r="49" spans="2:9" ht="28.5">
      <c r="C49" s="1048" t="s">
        <v>343</v>
      </c>
      <c r="D49" s="1049" t="e">
        <f>GVN!G80+FINANCE!F212+AGRIC!F397+YOUTH!D428+WATER!G203+EDUCATION!D146+LEGAL!D120+PSTD!H277+'CITY BOARD'!H175+LANDS!#REF!+TRADE!I206+CPSB!F237+ROADS!F190+NAIVASHA!H158+HEALTH!D2221+GILGIL!D59+MOLO!D175</f>
        <v>#REF!</v>
      </c>
      <c r="E49" s="1049" t="e">
        <f>GVN!H80+FINANCE!G212+AGRIC!G397+YOUTH!E428+WATER!H203+EDUCATION!E146+PSTD!I277+'CITY BOARD'!I175+LANDS!#REF!+TRADE!J206+CPSB!G237+ROADS!G190+NAIVASHA!I158+HEALTH!E2221+GILGIL!E59+MOLO!E175</f>
        <v>#REF!</v>
      </c>
      <c r="F49" s="1049" t="e">
        <f>GVN!I80+FINANCE!H212+AGRIC!H397+YOUTH!F428+WATER!I203+EDUCATION!F146+LEGAL!F120+PSTD!J277+'CITY BOARD'!J175+LANDS!#REF!+TRADE!K206+CPSB!H237+ROADS!H190+NAIVASHA!J158+HEALTH!F2221+GILGIL!F59+MOLO!F175</f>
        <v>#REF!</v>
      </c>
      <c r="G49" s="1049" t="e">
        <f>GVN!J80+FINANCE!I212+AGRIC!I397+YOUTH!G428+WATER!J203+EDUCATION!G146+LEGAL!G120+PSTD!K277+'CITY BOARD'!K175+LANDS!#REF!+TRADE!L206+CPSB!I237+ROADS!I190+NAIVASHA!K158+HEALTH!G2221+GILGIL!G59+MOLO!G175</f>
        <v>#REF!</v>
      </c>
      <c r="H49" s="1050" t="e">
        <f>SUM(D49:G49)</f>
        <v>#REF!</v>
      </c>
    </row>
    <row r="50" spans="2:9" ht="45">
      <c r="C50" s="1047" t="s">
        <v>344</v>
      </c>
      <c r="D50" s="1045"/>
      <c r="E50" s="1045"/>
      <c r="F50" s="1045"/>
      <c r="G50" s="1045"/>
      <c r="H50" s="1046"/>
    </row>
    <row r="51" spans="2:9" s="984" customFormat="1">
      <c r="B51" s="1260" t="s">
        <v>4822</v>
      </c>
      <c r="D51" s="1261">
        <f>GVN!F63</f>
        <v>10208200</v>
      </c>
      <c r="E51" s="1262">
        <f>GVN!G63</f>
        <v>5292601</v>
      </c>
      <c r="F51" s="1261">
        <f>GVN!H63</f>
        <v>4442071</v>
      </c>
      <c r="G51" s="1261">
        <f>GVN!I63</f>
        <v>9845920</v>
      </c>
      <c r="H51" s="1262">
        <f>D51+E51+F51+G51</f>
        <v>29788792</v>
      </c>
      <c r="I51" s="1262"/>
    </row>
    <row r="52" spans="2:9">
      <c r="B52" s="856" t="s">
        <v>4517</v>
      </c>
      <c r="D52" s="982">
        <f>FINANCE!E195</f>
        <v>0</v>
      </c>
      <c r="E52" s="1037">
        <f>FINANCE!F195</f>
        <v>539026415.10000002</v>
      </c>
      <c r="F52" s="1037">
        <f>FINANCE!G195</f>
        <v>5750971.1500000004</v>
      </c>
      <c r="G52" s="982">
        <f>FINANCE!H195</f>
        <v>20871895.199999999</v>
      </c>
      <c r="H52" s="1037">
        <f>D52+E52+F52+G52</f>
        <v>565649281.45000005</v>
      </c>
    </row>
    <row r="53" spans="2:9">
      <c r="B53" s="856" t="s">
        <v>4518</v>
      </c>
      <c r="D53" s="982">
        <f>AGRIC!E380</f>
        <v>14860385.26</v>
      </c>
      <c r="E53" s="1037">
        <f>AGRIC!F380</f>
        <v>930672</v>
      </c>
      <c r="F53" s="1037">
        <f>AGRIC!G380</f>
        <v>3023100</v>
      </c>
      <c r="G53" s="982">
        <f>AGRIC!H380</f>
        <v>21935507.199999999</v>
      </c>
      <c r="H53" s="1037">
        <f>D53+E53+F53+G53</f>
        <v>40749664.459999993</v>
      </c>
    </row>
    <row r="54" spans="2:9">
      <c r="B54" s="856" t="s">
        <v>4519</v>
      </c>
      <c r="D54" s="982">
        <f>YOUTH!C411</f>
        <v>18876022</v>
      </c>
      <c r="E54" s="1037">
        <f>YOUTH!D411</f>
        <v>2972184.9</v>
      </c>
      <c r="F54" s="1037">
        <f>YOUTH!E411</f>
        <v>9717729.6099999994</v>
      </c>
      <c r="G54" s="982">
        <f>YOUTH!F411</f>
        <v>18726370</v>
      </c>
      <c r="H54" s="1037">
        <f>D54+E54+F54+G54</f>
        <v>50292306.509999998</v>
      </c>
    </row>
    <row r="55" spans="2:9">
      <c r="B55" s="856" t="s">
        <v>4520</v>
      </c>
      <c r="D55" s="982">
        <f>WATER!F186</f>
        <v>5428316.9500000002</v>
      </c>
      <c r="E55" s="1037">
        <f>WATER!G186</f>
        <v>10467338</v>
      </c>
      <c r="F55" s="1037">
        <f>WATER!H186</f>
        <v>346110</v>
      </c>
      <c r="G55" s="982">
        <f>WATER!I186</f>
        <v>2624150</v>
      </c>
      <c r="H55" s="1037">
        <f>D55+E55+F55+G55</f>
        <v>18865914.949999999</v>
      </c>
    </row>
    <row r="56" spans="2:9">
      <c r="B56" s="850" t="s">
        <v>4521</v>
      </c>
      <c r="D56" s="982">
        <f>EDUCATION!C129</f>
        <v>2723854</v>
      </c>
      <c r="E56" s="982">
        <f>EDUCATION!D129</f>
        <v>3756150</v>
      </c>
      <c r="F56" s="1037">
        <f>EDUCATION!E129</f>
        <v>2075600</v>
      </c>
      <c r="G56" s="982">
        <f>EDUCATION!F129</f>
        <v>16817083</v>
      </c>
      <c r="H56" s="1037">
        <f>E56+F56+G56+D56</f>
        <v>25372687</v>
      </c>
    </row>
    <row r="57" spans="2:9">
      <c r="B57" s="850" t="s">
        <v>4522</v>
      </c>
      <c r="D57" s="982">
        <f>LEGAL!C103</f>
        <v>0</v>
      </c>
      <c r="E57" s="1037">
        <f>LEGAL!D103</f>
        <v>267647056.89000002</v>
      </c>
      <c r="F57" s="1037">
        <f>LEGAL!E103</f>
        <v>0</v>
      </c>
      <c r="G57" s="982">
        <f>LEGAL!F103</f>
        <v>372044902.98000002</v>
      </c>
      <c r="H57" s="1037">
        <f>E57+G57</f>
        <v>639691959.87</v>
      </c>
    </row>
    <row r="58" spans="2:9">
      <c r="B58" s="1029" t="s">
        <v>4523</v>
      </c>
      <c r="D58" s="982">
        <f>PSTD!G260</f>
        <v>26996770.100000001</v>
      </c>
      <c r="E58" s="1037">
        <f>PSTD!H260</f>
        <v>5323701.3899999997</v>
      </c>
      <c r="F58" s="1037">
        <f>PSTD!I260</f>
        <v>2841050</v>
      </c>
      <c r="G58" s="982">
        <f>PSTD!J260</f>
        <v>1085000</v>
      </c>
      <c r="H58" s="1037">
        <f>D58+E58+F58+G58</f>
        <v>36246521.490000002</v>
      </c>
    </row>
    <row r="59" spans="2:9">
      <c r="B59" s="846" t="s">
        <v>4524</v>
      </c>
      <c r="D59" s="982">
        <f>'CITY BOARD'!G158</f>
        <v>10483706.050000001</v>
      </c>
      <c r="E59" s="1037">
        <f>'CITY BOARD'!H158</f>
        <v>2272100.3499999978</v>
      </c>
      <c r="F59" s="1037">
        <f>'CITY BOARD'!I158</f>
        <v>0</v>
      </c>
      <c r="G59" s="982">
        <f>'CITY BOARD'!J158</f>
        <v>0</v>
      </c>
      <c r="H59" s="1037">
        <f t="shared" ref="H59:H67" si="4">D59+E59+F59+I62</f>
        <v>12755806.399999999</v>
      </c>
    </row>
    <row r="60" spans="2:9">
      <c r="B60" s="1044" t="s">
        <v>4525</v>
      </c>
      <c r="D60" s="982" t="e">
        <f>LANDS!#REF!</f>
        <v>#REF!</v>
      </c>
      <c r="E60" s="1037" t="e">
        <f>LANDS!#REF!</f>
        <v>#REF!</v>
      </c>
      <c r="F60" s="1037" t="e">
        <f>LANDS!#REF!</f>
        <v>#REF!</v>
      </c>
      <c r="G60" s="982" t="e">
        <f>LANDS!#REF!</f>
        <v>#REF!</v>
      </c>
      <c r="H60" s="1037" t="e">
        <f t="shared" si="4"/>
        <v>#REF!</v>
      </c>
    </row>
    <row r="61" spans="2:9">
      <c r="B61" s="1029" t="s">
        <v>4526</v>
      </c>
      <c r="D61" s="982">
        <f>TRADE!H189</f>
        <v>3968995</v>
      </c>
      <c r="E61" s="1037">
        <f>TRADE!I189</f>
        <v>5332151</v>
      </c>
      <c r="F61" s="1037">
        <f>TRADE!J189</f>
        <v>57918594</v>
      </c>
      <c r="G61" s="982">
        <f>TRADE!K189</f>
        <v>1800000</v>
      </c>
      <c r="H61" s="1037">
        <f>D61+E61+F61+G61</f>
        <v>69019740</v>
      </c>
    </row>
    <row r="62" spans="2:9">
      <c r="B62" s="850" t="s">
        <v>2291</v>
      </c>
      <c r="D62" s="982">
        <f>CPSB!E220</f>
        <v>0</v>
      </c>
      <c r="E62" s="1037">
        <f>CPSB!F220</f>
        <v>5668808</v>
      </c>
      <c r="F62" s="1037">
        <f>CPSB!G220</f>
        <v>0</v>
      </c>
      <c r="G62" s="982">
        <f>CPSB!H220</f>
        <v>0</v>
      </c>
      <c r="H62" s="1037">
        <f t="shared" si="4"/>
        <v>5668808</v>
      </c>
    </row>
    <row r="63" spans="2:9">
      <c r="B63" s="850" t="s">
        <v>4527</v>
      </c>
      <c r="D63" s="982">
        <f>ROADS!E173</f>
        <v>103556700.02</v>
      </c>
      <c r="E63" s="1037">
        <f>ROADS!F173</f>
        <v>0</v>
      </c>
      <c r="F63" s="1037">
        <f>ROADS!G173</f>
        <v>0</v>
      </c>
      <c r="G63" s="982">
        <f>ROADS!H173</f>
        <v>0</v>
      </c>
      <c r="H63" s="1037">
        <f t="shared" si="4"/>
        <v>103556700.02</v>
      </c>
    </row>
    <row r="64" spans="2:9" ht="31.5">
      <c r="B64" s="850" t="s">
        <v>4528</v>
      </c>
      <c r="D64" s="982">
        <f>NAIVASHA!G141</f>
        <v>1616649.65</v>
      </c>
      <c r="E64" s="1037">
        <f>NAIVASHA!H141</f>
        <v>1226755</v>
      </c>
      <c r="F64" s="1037">
        <f>NAIVASHA!I141</f>
        <v>1037424.2</v>
      </c>
      <c r="G64" s="982">
        <f>NAIVASHA!J141</f>
        <v>0</v>
      </c>
      <c r="H64" s="1037">
        <f>D64+E64+F64</f>
        <v>3880828.8499999996</v>
      </c>
    </row>
    <row r="65" spans="2:8">
      <c r="B65" s="846" t="s">
        <v>4529</v>
      </c>
      <c r="D65" s="982">
        <f>HEALTH!C2204</f>
        <v>0</v>
      </c>
      <c r="E65" s="1037">
        <f>HEALTH!D2204</f>
        <v>513001358.66000003</v>
      </c>
      <c r="F65" s="1037">
        <f>HEALTH!E2204</f>
        <v>120155765.84999999</v>
      </c>
      <c r="G65" s="982">
        <f>HEALTH!F2207</f>
        <v>529287737.71999925</v>
      </c>
      <c r="H65" s="1037">
        <f>E65+F65+G65</f>
        <v>1162444862.2299993</v>
      </c>
    </row>
    <row r="66" spans="2:8">
      <c r="B66" s="846" t="s">
        <v>2292</v>
      </c>
      <c r="D66" s="982">
        <f>GILGIL!C42</f>
        <v>420350</v>
      </c>
      <c r="E66" s="1037">
        <f>GILGIL!D42</f>
        <v>0</v>
      </c>
      <c r="F66" s="1037">
        <f>GILGIL!F42</f>
        <v>0</v>
      </c>
      <c r="G66" s="982"/>
      <c r="H66" s="1037">
        <f t="shared" si="4"/>
        <v>420350</v>
      </c>
    </row>
    <row r="67" spans="2:8">
      <c r="B67" s="846" t="s">
        <v>2293</v>
      </c>
      <c r="D67" s="982">
        <f>MOLO!C158</f>
        <v>2339500</v>
      </c>
      <c r="E67" s="1037">
        <f>MOLO!C160</f>
        <v>683200</v>
      </c>
      <c r="G67" s="982"/>
      <c r="H67" s="1037">
        <f t="shared" si="4"/>
        <v>3022700</v>
      </c>
    </row>
    <row r="68" spans="2:8">
      <c r="D68" s="1257" t="e">
        <f>SUM(D51:D67)</f>
        <v>#REF!</v>
      </c>
      <c r="E68" s="982" t="e">
        <f>SUM(E51:E67)</f>
        <v>#REF!</v>
      </c>
      <c r="F68" s="982" t="e">
        <f>SUM(F51:F67)</f>
        <v>#REF!</v>
      </c>
      <c r="G68" s="982" t="e">
        <f>SUM(G51:G67)</f>
        <v>#REF!</v>
      </c>
      <c r="H68" s="1037" t="e">
        <f>SUM(H51:H67)</f>
        <v>#REF!</v>
      </c>
    </row>
    <row r="70" spans="2:8" ht="90.75" thickBot="1">
      <c r="B70" s="1047" t="s">
        <v>345</v>
      </c>
      <c r="C70" s="1051" t="s">
        <v>339</v>
      </c>
      <c r="D70" s="1051" t="s">
        <v>340</v>
      </c>
      <c r="E70" s="1051" t="s">
        <v>341</v>
      </c>
      <c r="F70" s="1051" t="s">
        <v>342</v>
      </c>
      <c r="G70" s="1053" t="s">
        <v>338</v>
      </c>
      <c r="H70" s="1037"/>
    </row>
    <row r="71" spans="2:8">
      <c r="B71" s="1260" t="s">
        <v>4822</v>
      </c>
      <c r="C71" s="970">
        <f>GVN!F64</f>
        <v>0</v>
      </c>
      <c r="D71" s="982">
        <f>GVN!G64</f>
        <v>0</v>
      </c>
      <c r="E71" s="982">
        <f>GVN!H64</f>
        <v>0</v>
      </c>
      <c r="F71" s="982">
        <f>GVN!I64</f>
        <v>0</v>
      </c>
      <c r="G71" s="1037">
        <f>C71+D71+E71+H73</f>
        <v>0</v>
      </c>
    </row>
    <row r="72" spans="2:8">
      <c r="B72" s="856" t="s">
        <v>4517</v>
      </c>
      <c r="C72" s="1037">
        <f>FINANCE!E196</f>
        <v>0</v>
      </c>
      <c r="D72" s="982">
        <f>FINANCE!F196</f>
        <v>0</v>
      </c>
      <c r="E72" s="982">
        <f>FINANCE!G196</f>
        <v>0</v>
      </c>
      <c r="F72" s="982">
        <f>FINANCE!H196</f>
        <v>0</v>
      </c>
      <c r="G72" s="1037">
        <f t="shared" ref="G72:G89" si="5">C72+D72+E72+H74</f>
        <v>0</v>
      </c>
    </row>
    <row r="73" spans="2:8">
      <c r="B73" s="856" t="s">
        <v>4518</v>
      </c>
      <c r="C73" s="1037">
        <f>AGRIC!E381</f>
        <v>361680</v>
      </c>
      <c r="D73" s="982">
        <f>AGRIC!F381</f>
        <v>80262</v>
      </c>
      <c r="E73" s="982">
        <f>AGRIC!G381</f>
        <v>0</v>
      </c>
      <c r="F73" s="982">
        <f>AGRIC!H381</f>
        <v>0</v>
      </c>
      <c r="G73" s="1037">
        <f t="shared" si="5"/>
        <v>441942</v>
      </c>
    </row>
    <row r="74" spans="2:8">
      <c r="B74" s="856" t="s">
        <v>4519</v>
      </c>
      <c r="C74" s="1037">
        <f>YOUTH!C412</f>
        <v>0</v>
      </c>
      <c r="D74" s="982">
        <f>YOUTH!D412</f>
        <v>0</v>
      </c>
      <c r="E74" s="982">
        <f>YOUTH!F412</f>
        <v>0</v>
      </c>
      <c r="F74" s="982">
        <f>YOUTH!F412</f>
        <v>0</v>
      </c>
      <c r="G74" s="1037">
        <f t="shared" si="5"/>
        <v>0</v>
      </c>
    </row>
    <row r="75" spans="2:8">
      <c r="B75" s="856" t="s">
        <v>4520</v>
      </c>
      <c r="C75" s="1037">
        <f>WATER!F187</f>
        <v>3158932.5</v>
      </c>
      <c r="D75" s="982">
        <f>WATER!G187</f>
        <v>833697.2</v>
      </c>
      <c r="E75" s="982">
        <f>WATER!H187</f>
        <v>79282</v>
      </c>
      <c r="F75" s="982">
        <f>WATER!I187</f>
        <v>175800</v>
      </c>
      <c r="G75" s="1037">
        <f t="shared" si="5"/>
        <v>4071911.7</v>
      </c>
    </row>
    <row r="76" spans="2:8">
      <c r="B76" s="850" t="s">
        <v>4521</v>
      </c>
      <c r="C76" s="970">
        <f>EDUCATION!C130</f>
        <v>0</v>
      </c>
      <c r="D76" s="982">
        <f>EDUCATION!D130</f>
        <v>0</v>
      </c>
      <c r="E76" s="982">
        <f>EDUCATION!E130</f>
        <v>0</v>
      </c>
      <c r="F76" s="982">
        <f>EDUCATION!F130</f>
        <v>0</v>
      </c>
      <c r="G76" s="1037">
        <f t="shared" si="5"/>
        <v>0</v>
      </c>
    </row>
    <row r="77" spans="2:8">
      <c r="B77" s="850" t="s">
        <v>4522</v>
      </c>
      <c r="C77" s="1037">
        <f>LEGAL!C104</f>
        <v>0</v>
      </c>
      <c r="D77" s="982">
        <f>LEGAL!D104</f>
        <v>0</v>
      </c>
      <c r="E77" s="982">
        <f>LEGAL!E104</f>
        <v>0</v>
      </c>
      <c r="F77" s="982">
        <f>LEGAL!F104</f>
        <v>0</v>
      </c>
      <c r="G77" s="1037">
        <f t="shared" si="5"/>
        <v>0</v>
      </c>
    </row>
    <row r="78" spans="2:8">
      <c r="B78" s="1029" t="s">
        <v>4523</v>
      </c>
      <c r="C78" s="1037">
        <f>PSTD!G261</f>
        <v>0</v>
      </c>
      <c r="D78" s="982">
        <f>PSTD!H261</f>
        <v>0</v>
      </c>
      <c r="E78" s="982">
        <f>PSTD!I261</f>
        <v>0</v>
      </c>
      <c r="F78" s="982">
        <f>PSTD!J261</f>
        <v>0</v>
      </c>
      <c r="G78" s="1037">
        <f t="shared" si="5"/>
        <v>0</v>
      </c>
    </row>
    <row r="79" spans="2:8">
      <c r="B79" s="846" t="s">
        <v>4524</v>
      </c>
      <c r="C79" s="1037">
        <f>'CITY BOARD'!G159</f>
        <v>0</v>
      </c>
      <c r="D79" s="982">
        <f>'CITY BOARD'!H159</f>
        <v>0</v>
      </c>
      <c r="E79" s="982">
        <f>'CITY BOARD'!I159</f>
        <v>0</v>
      </c>
      <c r="F79" s="982">
        <f>'CITY BOARD'!J159</f>
        <v>0</v>
      </c>
      <c r="G79" s="1037">
        <f t="shared" si="5"/>
        <v>0</v>
      </c>
    </row>
    <row r="80" spans="2:8">
      <c r="B80" s="1044" t="s">
        <v>4525</v>
      </c>
      <c r="C80" s="1037" t="e">
        <f>LANDS!#REF!</f>
        <v>#REF!</v>
      </c>
      <c r="D80" s="982" t="e">
        <f>LANDS!#REF!</f>
        <v>#REF!</v>
      </c>
      <c r="E80" s="982" t="e">
        <f>LANDS!#REF!</f>
        <v>#REF!</v>
      </c>
      <c r="F80" s="982" t="e">
        <f>LANDS!#REF!</f>
        <v>#REF!</v>
      </c>
      <c r="G80" s="1037" t="e">
        <f t="shared" si="5"/>
        <v>#REF!</v>
      </c>
    </row>
    <row r="81" spans="2:7">
      <c r="B81" s="1029" t="s">
        <v>4526</v>
      </c>
      <c r="C81" s="1037">
        <f>TRADE!H190</f>
        <v>0</v>
      </c>
      <c r="D81" s="982">
        <f>TRADE!I190</f>
        <v>0</v>
      </c>
      <c r="E81" s="982">
        <f>TRADE!J191</f>
        <v>0</v>
      </c>
      <c r="F81" s="982">
        <f>TRADE!K190</f>
        <v>0</v>
      </c>
      <c r="G81" s="1037">
        <f t="shared" si="5"/>
        <v>0</v>
      </c>
    </row>
    <row r="82" spans="2:7">
      <c r="B82" s="850" t="s">
        <v>2291</v>
      </c>
      <c r="C82" s="1037">
        <f>CPSB!E221</f>
        <v>0</v>
      </c>
      <c r="D82" s="982">
        <f>CPSB!F221</f>
        <v>297883.7</v>
      </c>
      <c r="E82" s="982">
        <f>CPSB!G221</f>
        <v>50812.15</v>
      </c>
      <c r="F82" s="982">
        <f>CPSB!H221</f>
        <v>37470</v>
      </c>
      <c r="G82" s="1037">
        <f t="shared" si="5"/>
        <v>348695.85000000003</v>
      </c>
    </row>
    <row r="83" spans="2:7">
      <c r="B83" s="850" t="s">
        <v>4527</v>
      </c>
      <c r="C83" s="1037">
        <f>ROADS!E174</f>
        <v>0</v>
      </c>
      <c r="D83" s="982">
        <f>ROADS!F175</f>
        <v>0</v>
      </c>
      <c r="E83" s="982">
        <f>ROADS!G175</f>
        <v>0</v>
      </c>
      <c r="F83" s="982">
        <f>ROADS!H174</f>
        <v>0</v>
      </c>
      <c r="G83" s="1037">
        <f t="shared" si="5"/>
        <v>0</v>
      </c>
    </row>
    <row r="84" spans="2:7" ht="31.5">
      <c r="B84" s="850" t="s">
        <v>4528</v>
      </c>
      <c r="C84" s="1037">
        <f>NAIVASHA!G142</f>
        <v>0</v>
      </c>
      <c r="D84" s="982">
        <f>NAIVASHA!H142</f>
        <v>0</v>
      </c>
      <c r="E84" s="982">
        <f>NAIVASHA!I142</f>
        <v>0</v>
      </c>
      <c r="F84" s="982">
        <f>NAIVASHA!J142</f>
        <v>0</v>
      </c>
      <c r="G84" s="1037">
        <f t="shared" si="5"/>
        <v>0</v>
      </c>
    </row>
    <row r="85" spans="2:7">
      <c r="B85" s="846" t="s">
        <v>4529</v>
      </c>
      <c r="C85" s="1037">
        <f>HEALTH!C2205</f>
        <v>0</v>
      </c>
      <c r="D85" s="982">
        <f>HEALTH!D2205-684100</f>
        <v>4252688</v>
      </c>
      <c r="E85" s="982">
        <f>HEALTH!F2205</f>
        <v>0</v>
      </c>
      <c r="F85" s="982">
        <f>HEALTH!F2205</f>
        <v>0</v>
      </c>
      <c r="G85" s="1037">
        <f t="shared" si="5"/>
        <v>4252688</v>
      </c>
    </row>
    <row r="86" spans="2:7">
      <c r="B86" s="846" t="s">
        <v>2292</v>
      </c>
      <c r="C86" s="1037">
        <f>GILGIL!C43</f>
        <v>0</v>
      </c>
      <c r="D86" s="982">
        <f>GILGIL!D43</f>
        <v>0</v>
      </c>
      <c r="E86" s="982"/>
      <c r="F86" s="982"/>
      <c r="G86" s="1037">
        <f t="shared" si="5"/>
        <v>0</v>
      </c>
    </row>
    <row r="87" spans="2:7">
      <c r="B87" s="846" t="s">
        <v>2293</v>
      </c>
      <c r="C87" s="1037">
        <f>MOLO!C159</f>
        <v>0</v>
      </c>
      <c r="D87" s="982"/>
      <c r="E87" s="982"/>
      <c r="F87" s="982"/>
      <c r="G87" s="1037">
        <f t="shared" si="5"/>
        <v>0</v>
      </c>
    </row>
    <row r="88" spans="2:7">
      <c r="C88" s="1037" t="e">
        <f>SUM(C70:C87)</f>
        <v>#REF!</v>
      </c>
      <c r="D88" s="982" t="e">
        <f>SUM(D71:D87)</f>
        <v>#REF!</v>
      </c>
      <c r="E88" s="982" t="e">
        <f>SUM(E71:E87)</f>
        <v>#REF!</v>
      </c>
      <c r="F88" s="982" t="e">
        <f>SUM(F71:F87)</f>
        <v>#REF!</v>
      </c>
      <c r="G88" s="1037" t="e">
        <f t="shared" si="5"/>
        <v>#REF!</v>
      </c>
    </row>
    <row r="89" spans="2:7">
      <c r="G89" s="1037">
        <f t="shared" si="5"/>
        <v>0</v>
      </c>
    </row>
    <row r="91" spans="2:7" ht="45.75" thickBot="1">
      <c r="B91" s="1047" t="s">
        <v>346</v>
      </c>
      <c r="C91" s="1051" t="s">
        <v>339</v>
      </c>
      <c r="D91" s="1051" t="s">
        <v>340</v>
      </c>
      <c r="E91" s="1051" t="s">
        <v>341</v>
      </c>
      <c r="F91" s="1051" t="s">
        <v>342</v>
      </c>
      <c r="G91" s="1053" t="s">
        <v>338</v>
      </c>
    </row>
    <row r="92" spans="2:7">
      <c r="B92" s="1260" t="s">
        <v>4822</v>
      </c>
      <c r="C92" s="970">
        <f>GVN!F65</f>
        <v>0</v>
      </c>
      <c r="D92" s="982">
        <f>GVN!G65</f>
        <v>0</v>
      </c>
      <c r="E92" s="970">
        <f>GVN!H65</f>
        <v>0</v>
      </c>
      <c r="F92" s="970">
        <f>GVN!I65</f>
        <v>0</v>
      </c>
      <c r="G92" s="1037">
        <f>C92+D92+E92+F92</f>
        <v>0</v>
      </c>
    </row>
    <row r="93" spans="2:7">
      <c r="B93" s="856" t="s">
        <v>4517</v>
      </c>
      <c r="C93" s="1037">
        <f>FINANCE!E197</f>
        <v>0</v>
      </c>
      <c r="D93" s="982">
        <f>FINANCE!F197</f>
        <v>754000</v>
      </c>
      <c r="E93" s="1037">
        <f>FINANCE!G197</f>
        <v>0</v>
      </c>
      <c r="F93" s="1037">
        <f>FINANCE!H197</f>
        <v>0</v>
      </c>
      <c r="G93" s="1037">
        <f t="shared" ref="G93:G108" si="6">C93+D93+E93+F93</f>
        <v>754000</v>
      </c>
    </row>
    <row r="94" spans="2:7">
      <c r="B94" s="856" t="s">
        <v>4518</v>
      </c>
      <c r="C94" s="1037">
        <f>AGRIC!E382</f>
        <v>2407120</v>
      </c>
      <c r="D94" s="982">
        <f>AGRIC!F382</f>
        <v>0</v>
      </c>
      <c r="E94" s="1037">
        <f>AGRIC!G382</f>
        <v>0</v>
      </c>
      <c r="F94" s="1037">
        <f>AGRIC!H382</f>
        <v>0</v>
      </c>
      <c r="G94" s="1037">
        <f t="shared" si="6"/>
        <v>2407120</v>
      </c>
    </row>
    <row r="95" spans="2:7">
      <c r="B95" s="856" t="s">
        <v>4519</v>
      </c>
      <c r="C95" s="1037">
        <f>YOUTH!C413</f>
        <v>5676988</v>
      </c>
      <c r="D95" s="982">
        <f>YOUTH!D413</f>
        <v>1544400</v>
      </c>
      <c r="E95" s="1037">
        <f>YOUTH!E413</f>
        <v>0</v>
      </c>
      <c r="F95" s="1037">
        <f>YOUTH!F413</f>
        <v>0</v>
      </c>
      <c r="G95" s="1037">
        <f t="shared" si="6"/>
        <v>7221388</v>
      </c>
    </row>
    <row r="96" spans="2:7">
      <c r="B96" s="856" t="s">
        <v>4520</v>
      </c>
      <c r="C96" s="1037">
        <f>WATER!F188</f>
        <v>1571900</v>
      </c>
      <c r="D96" s="982">
        <f>WATER!G188</f>
        <v>400400</v>
      </c>
      <c r="E96" s="1037">
        <f>WATER!H188</f>
        <v>11500</v>
      </c>
      <c r="F96" s="1037">
        <f>WATER!I188</f>
        <v>0</v>
      </c>
      <c r="G96" s="1037">
        <f t="shared" si="6"/>
        <v>1983800</v>
      </c>
    </row>
    <row r="97" spans="2:8">
      <c r="B97" s="850" t="s">
        <v>4521</v>
      </c>
      <c r="C97" s="970">
        <f>EDUCATION!C131</f>
        <v>1739800</v>
      </c>
      <c r="D97" s="982">
        <f>EDUCATION!D131</f>
        <v>0</v>
      </c>
      <c r="E97" s="970">
        <f>EDUCATION!E130</f>
        <v>0</v>
      </c>
      <c r="F97" s="970">
        <f>EDUCATION!F131</f>
        <v>0</v>
      </c>
      <c r="G97" s="1037">
        <f t="shared" si="6"/>
        <v>1739800</v>
      </c>
    </row>
    <row r="98" spans="2:8">
      <c r="B98" s="850" t="s">
        <v>4522</v>
      </c>
      <c r="C98" s="1037">
        <f>LEGAL!C105</f>
        <v>0</v>
      </c>
      <c r="D98" s="982">
        <f>LEGAL!D105</f>
        <v>0</v>
      </c>
      <c r="E98" s="1037">
        <f>LEGAL!E105</f>
        <v>0</v>
      </c>
      <c r="F98" s="1037">
        <f>LEGAL!F105</f>
        <v>0</v>
      </c>
      <c r="G98" s="1037">
        <f t="shared" si="6"/>
        <v>0</v>
      </c>
    </row>
    <row r="99" spans="2:8">
      <c r="B99" s="1029" t="s">
        <v>4523</v>
      </c>
      <c r="C99" s="1037">
        <f>PSTD!G262</f>
        <v>4983682</v>
      </c>
      <c r="D99" s="982">
        <f>PSTD!H262</f>
        <v>0</v>
      </c>
      <c r="E99" s="1037">
        <f>PSTD!I262</f>
        <v>0</v>
      </c>
      <c r="F99" s="1037">
        <f>PSTD!J262</f>
        <v>0</v>
      </c>
      <c r="G99" s="1037">
        <f t="shared" si="6"/>
        <v>4983682</v>
      </c>
    </row>
    <row r="100" spans="2:8">
      <c r="B100" s="846" t="s">
        <v>4524</v>
      </c>
      <c r="C100" s="1037">
        <f>'CITY BOARD'!G160</f>
        <v>0</v>
      </c>
      <c r="D100" s="982">
        <f>'CITY BOARD'!H160</f>
        <v>0</v>
      </c>
      <c r="E100" s="1037">
        <f>'CITY BOARD'!I160</f>
        <v>0</v>
      </c>
      <c r="F100" s="1037">
        <f>'CITY BOARD'!J160</f>
        <v>0</v>
      </c>
      <c r="G100" s="1037">
        <f t="shared" si="6"/>
        <v>0</v>
      </c>
    </row>
    <row r="101" spans="2:8">
      <c r="B101" s="1044" t="s">
        <v>4525</v>
      </c>
      <c r="C101" s="1037" t="e">
        <f>LANDS!#REF!</f>
        <v>#REF!</v>
      </c>
      <c r="D101" s="982" t="e">
        <f>LANDS!#REF!</f>
        <v>#REF!</v>
      </c>
      <c r="E101" s="1037" t="e">
        <f>LANDS!#REF!</f>
        <v>#REF!</v>
      </c>
      <c r="F101" s="1037" t="e">
        <f>LANDS!#REF!</f>
        <v>#REF!</v>
      </c>
      <c r="G101" s="1037" t="e">
        <f t="shared" si="6"/>
        <v>#REF!</v>
      </c>
    </row>
    <row r="102" spans="2:8">
      <c r="B102" s="1029" t="s">
        <v>4526</v>
      </c>
      <c r="C102" s="1037">
        <f>TRADE!H191</f>
        <v>2951300</v>
      </c>
      <c r="D102" s="982">
        <f>TRADE!I191</f>
        <v>0</v>
      </c>
      <c r="E102" s="1037">
        <f>TRADE!J191</f>
        <v>0</v>
      </c>
      <c r="F102" s="1037">
        <f>TRADE!K191</f>
        <v>0</v>
      </c>
      <c r="G102" s="1037">
        <f t="shared" si="6"/>
        <v>2951300</v>
      </c>
    </row>
    <row r="103" spans="2:8">
      <c r="B103" s="850" t="s">
        <v>2291</v>
      </c>
      <c r="C103" s="1037">
        <f>CPSB!E222</f>
        <v>0</v>
      </c>
      <c r="D103" s="982">
        <f>CPSB!F222</f>
        <v>486250</v>
      </c>
      <c r="E103" s="1037">
        <f>CPSB!G222</f>
        <v>0</v>
      </c>
      <c r="F103" s="1037">
        <f>CPSB!H222</f>
        <v>355481</v>
      </c>
      <c r="G103" s="1037">
        <f t="shared" si="6"/>
        <v>841731</v>
      </c>
    </row>
    <row r="104" spans="2:8">
      <c r="B104" s="850" t="s">
        <v>4527</v>
      </c>
      <c r="C104" s="1037">
        <f>ROADS!E175</f>
        <v>1936800</v>
      </c>
      <c r="D104" s="982">
        <f>ROADS!F175</f>
        <v>0</v>
      </c>
      <c r="E104" s="1037">
        <f>ROADS!G175</f>
        <v>0</v>
      </c>
      <c r="F104" s="1037">
        <f>ROADS!H175</f>
        <v>0</v>
      </c>
      <c r="G104" s="1037">
        <f t="shared" si="6"/>
        <v>1936800</v>
      </c>
    </row>
    <row r="105" spans="2:8" ht="31.5">
      <c r="B105" s="850" t="s">
        <v>4528</v>
      </c>
      <c r="C105" s="1037">
        <f>NAIVASHA!G143</f>
        <v>0</v>
      </c>
      <c r="D105" s="982">
        <f>NAIVASHA!H143</f>
        <v>1949450</v>
      </c>
      <c r="E105" s="1037">
        <f>NAIVASHA!I143</f>
        <v>323400</v>
      </c>
      <c r="F105" s="1037">
        <f>NAIVASHA!J143</f>
        <v>0</v>
      </c>
      <c r="G105" s="1037">
        <f t="shared" si="6"/>
        <v>2272850</v>
      </c>
    </row>
    <row r="106" spans="2:8">
      <c r="B106" s="846" t="s">
        <v>4529</v>
      </c>
      <c r="C106" s="1037">
        <f>HEALTH!C2206</f>
        <v>0</v>
      </c>
      <c r="D106" s="982">
        <f>HEALTH!D2206</f>
        <v>8136180</v>
      </c>
      <c r="E106" s="1037">
        <f>HEALTH!E2206</f>
        <v>518524</v>
      </c>
      <c r="F106" s="1037">
        <f>HEALTH!F2206</f>
        <v>0</v>
      </c>
      <c r="G106" s="1037">
        <f t="shared" si="6"/>
        <v>8654704</v>
      </c>
    </row>
    <row r="107" spans="2:8">
      <c r="B107" s="846" t="s">
        <v>2292</v>
      </c>
      <c r="C107" s="1037">
        <f>GILGIL!C44</f>
        <v>0</v>
      </c>
      <c r="D107" s="982">
        <f>GILGIL!D45</f>
        <v>0</v>
      </c>
      <c r="E107" s="970">
        <f>0</f>
        <v>0</v>
      </c>
      <c r="G107" s="1037">
        <f t="shared" si="6"/>
        <v>0</v>
      </c>
    </row>
    <row r="108" spans="2:8">
      <c r="B108" s="846" t="s">
        <v>2293</v>
      </c>
      <c r="C108" s="1037">
        <f>MOLO!C160</f>
        <v>683200</v>
      </c>
      <c r="D108" s="982">
        <f>MOLO!D160</f>
        <v>0</v>
      </c>
      <c r="E108" s="970">
        <v>0</v>
      </c>
      <c r="G108" s="1037">
        <f t="shared" si="6"/>
        <v>683200</v>
      </c>
    </row>
    <row r="109" spans="2:8">
      <c r="C109" s="1263" t="e">
        <f>SUM(C93:C108)</f>
        <v>#REF!</v>
      </c>
      <c r="D109" s="1257" t="e">
        <f>SUM(D92:D108)</f>
        <v>#REF!</v>
      </c>
      <c r="E109" s="1263" t="e">
        <f>SUM(E93:E108)</f>
        <v>#REF!</v>
      </c>
      <c r="F109" s="1263" t="e">
        <f>SUM(F93:F108)</f>
        <v>#REF!</v>
      </c>
      <c r="G109" s="1263" t="e">
        <f>SUM(G92:G108)</f>
        <v>#REF!</v>
      </c>
      <c r="H109" s="1037"/>
    </row>
    <row r="117" spans="8:8">
      <c r="H117" s="1037"/>
    </row>
  </sheetData>
  <mergeCells count="4">
    <mergeCell ref="A2:G2"/>
    <mergeCell ref="A3:G3"/>
    <mergeCell ref="C47:H47"/>
    <mergeCell ref="A45:I45"/>
  </mergeCells>
  <pageMargins left="0.7" right="0.7" top="0.75" bottom="0.75" header="0.3" footer="0.3"/>
  <pageSetup scale="79" fitToHeight="0" orientation="landscape" r:id="rId1"/>
  <ignoredErrors>
    <ignoredError sqref="G22"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K163"/>
  <sheetViews>
    <sheetView topLeftCell="A159" workbookViewId="0">
      <selection activeCell="K161" sqref="K161"/>
    </sheetView>
  </sheetViews>
  <sheetFormatPr defaultColWidth="14.5703125" defaultRowHeight="15"/>
  <cols>
    <col min="1" max="1" width="14.5703125" style="992"/>
    <col min="2" max="2" width="14.5703125" style="1007"/>
    <col min="3" max="3" width="24.140625" style="992" customWidth="1"/>
    <col min="4" max="6" width="14.5703125" style="992"/>
    <col min="7" max="7" width="20.5703125" style="992" customWidth="1"/>
    <col min="8" max="16384" width="14.5703125" style="992"/>
  </cols>
  <sheetData>
    <row r="1" spans="1:11" ht="63" customHeight="1">
      <c r="A1" s="1445" t="s">
        <v>0</v>
      </c>
      <c r="B1" s="1445" t="s">
        <v>312</v>
      </c>
      <c r="C1" s="1445" t="s">
        <v>313</v>
      </c>
      <c r="D1" s="1445" t="s">
        <v>314</v>
      </c>
      <c r="E1" s="1445" t="s">
        <v>315</v>
      </c>
      <c r="F1" s="1445" t="s">
        <v>316</v>
      </c>
      <c r="G1" s="1445" t="s">
        <v>2</v>
      </c>
      <c r="H1" s="993" t="s">
        <v>317</v>
      </c>
      <c r="I1" s="993" t="s">
        <v>318</v>
      </c>
      <c r="J1" s="993" t="s">
        <v>319</v>
      </c>
      <c r="K1" s="993" t="s">
        <v>187</v>
      </c>
    </row>
    <row r="2" spans="1:11" ht="15.75">
      <c r="A2" s="1446"/>
      <c r="B2" s="1446"/>
      <c r="C2" s="1446"/>
      <c r="D2" s="1446"/>
      <c r="E2" s="1446"/>
      <c r="F2" s="1446"/>
      <c r="G2" s="1446"/>
      <c r="H2" s="993" t="s">
        <v>3</v>
      </c>
      <c r="I2" s="993" t="s">
        <v>4</v>
      </c>
      <c r="J2" s="993" t="s">
        <v>320</v>
      </c>
      <c r="K2" s="993" t="s">
        <v>321</v>
      </c>
    </row>
    <row r="3" spans="1:11" s="623" customFormat="1" ht="15.75">
      <c r="A3" s="994" t="s">
        <v>322</v>
      </c>
      <c r="B3" s="995" t="s">
        <v>323</v>
      </c>
      <c r="C3" s="994"/>
      <c r="D3" s="994"/>
      <c r="E3" s="994"/>
      <c r="F3" s="1024"/>
      <c r="G3" s="994"/>
      <c r="H3" s="994"/>
      <c r="I3" s="994"/>
      <c r="J3" s="994"/>
      <c r="K3" s="994"/>
    </row>
    <row r="4" spans="1:11" s="520" customFormat="1" ht="25.5">
      <c r="A4" s="996">
        <v>1</v>
      </c>
      <c r="B4" s="997" t="s">
        <v>324</v>
      </c>
      <c r="C4" s="996"/>
      <c r="D4" s="996"/>
      <c r="E4" s="996"/>
      <c r="F4" s="1025"/>
      <c r="G4" s="996" t="s">
        <v>325</v>
      </c>
      <c r="H4" s="998">
        <v>33600</v>
      </c>
      <c r="I4" s="996"/>
      <c r="J4" s="998"/>
      <c r="K4" s="998">
        <v>33600</v>
      </c>
    </row>
    <row r="5" spans="1:11" s="520" customFormat="1" ht="25.5">
      <c r="A5" s="996">
        <v>2</v>
      </c>
      <c r="B5" s="997" t="s">
        <v>324</v>
      </c>
      <c r="C5" s="996"/>
      <c r="D5" s="996"/>
      <c r="E5" s="996"/>
      <c r="F5" s="1025"/>
      <c r="G5" s="996" t="s">
        <v>325</v>
      </c>
      <c r="H5" s="998">
        <v>67200</v>
      </c>
      <c r="I5" s="996"/>
      <c r="J5" s="998"/>
      <c r="K5" s="998">
        <v>67200</v>
      </c>
    </row>
    <row r="6" spans="1:11" s="520" customFormat="1" ht="25.5">
      <c r="A6" s="996">
        <v>3</v>
      </c>
      <c r="B6" s="997" t="s">
        <v>324</v>
      </c>
      <c r="C6" s="996"/>
      <c r="D6" s="996"/>
      <c r="E6" s="996"/>
      <c r="F6" s="1025"/>
      <c r="G6" s="996" t="s">
        <v>325</v>
      </c>
      <c r="H6" s="998">
        <v>67200</v>
      </c>
      <c r="I6" s="996"/>
      <c r="J6" s="998"/>
      <c r="K6" s="998">
        <v>67200</v>
      </c>
    </row>
    <row r="7" spans="1:11" s="520" customFormat="1" ht="25.5">
      <c r="A7" s="996">
        <v>4</v>
      </c>
      <c r="B7" s="997" t="s">
        <v>324</v>
      </c>
      <c r="C7" s="996"/>
      <c r="D7" s="996"/>
      <c r="E7" s="996"/>
      <c r="F7" s="1025"/>
      <c r="G7" s="996" t="s">
        <v>325</v>
      </c>
      <c r="H7" s="998">
        <v>44800</v>
      </c>
      <c r="I7" s="996"/>
      <c r="J7" s="998"/>
      <c r="K7" s="998">
        <v>44800</v>
      </c>
    </row>
    <row r="8" spans="1:11" s="520" customFormat="1" ht="25.5">
      <c r="A8" s="996">
        <v>5</v>
      </c>
      <c r="B8" s="997" t="s">
        <v>326</v>
      </c>
      <c r="C8" s="996"/>
      <c r="D8" s="996"/>
      <c r="E8" s="996"/>
      <c r="F8" s="1025"/>
      <c r="G8" s="996" t="s">
        <v>325</v>
      </c>
      <c r="H8" s="998">
        <v>33600</v>
      </c>
      <c r="I8" s="996"/>
      <c r="J8" s="998"/>
      <c r="K8" s="998">
        <v>33600</v>
      </c>
    </row>
    <row r="9" spans="1:11" s="520" customFormat="1" ht="25.5">
      <c r="A9" s="996">
        <v>6</v>
      </c>
      <c r="B9" s="997" t="s">
        <v>326</v>
      </c>
      <c r="C9" s="996"/>
      <c r="D9" s="996"/>
      <c r="E9" s="996"/>
      <c r="F9" s="1025"/>
      <c r="G9" s="996" t="s">
        <v>325</v>
      </c>
      <c r="H9" s="998">
        <v>67200</v>
      </c>
      <c r="I9" s="996"/>
      <c r="J9" s="998"/>
      <c r="K9" s="998">
        <v>67200</v>
      </c>
    </row>
    <row r="10" spans="1:11" s="520" customFormat="1" ht="25.5">
      <c r="A10" s="996">
        <v>7</v>
      </c>
      <c r="B10" s="997" t="s">
        <v>326</v>
      </c>
      <c r="C10" s="996"/>
      <c r="D10" s="996"/>
      <c r="E10" s="996"/>
      <c r="F10" s="1025"/>
      <c r="G10" s="996" t="s">
        <v>325</v>
      </c>
      <c r="H10" s="998">
        <v>67200</v>
      </c>
      <c r="I10" s="996"/>
      <c r="J10" s="998"/>
      <c r="K10" s="998">
        <v>67200</v>
      </c>
    </row>
    <row r="11" spans="1:11" s="520" customFormat="1" ht="25.5">
      <c r="A11" s="996">
        <v>9</v>
      </c>
      <c r="B11" s="997" t="s">
        <v>327</v>
      </c>
      <c r="C11" s="996"/>
      <c r="D11" s="996"/>
      <c r="E11" s="996"/>
      <c r="F11" s="1025"/>
      <c r="G11" s="996" t="s">
        <v>325</v>
      </c>
      <c r="H11" s="998">
        <v>33600</v>
      </c>
      <c r="I11" s="996"/>
      <c r="J11" s="998"/>
      <c r="K11" s="998">
        <v>33600</v>
      </c>
    </row>
    <row r="12" spans="1:11" s="520" customFormat="1" ht="25.5">
      <c r="A12" s="996">
        <v>10</v>
      </c>
      <c r="B12" s="997" t="s">
        <v>327</v>
      </c>
      <c r="C12" s="996"/>
      <c r="D12" s="996"/>
      <c r="E12" s="996"/>
      <c r="F12" s="1025"/>
      <c r="G12" s="996" t="s">
        <v>325</v>
      </c>
      <c r="H12" s="998">
        <v>67200</v>
      </c>
      <c r="I12" s="996"/>
      <c r="J12" s="998"/>
      <c r="K12" s="998">
        <v>67200</v>
      </c>
    </row>
    <row r="13" spans="1:11" s="520" customFormat="1" ht="25.5">
      <c r="A13" s="996">
        <v>11</v>
      </c>
      <c r="B13" s="997" t="s">
        <v>327</v>
      </c>
      <c r="C13" s="996"/>
      <c r="D13" s="996"/>
      <c r="E13" s="996"/>
      <c r="F13" s="1025"/>
      <c r="G13" s="996" t="s">
        <v>325</v>
      </c>
      <c r="H13" s="998">
        <v>67200</v>
      </c>
      <c r="I13" s="996"/>
      <c r="J13" s="998"/>
      <c r="K13" s="998">
        <v>67200</v>
      </c>
    </row>
    <row r="14" spans="1:11" s="520" customFormat="1" ht="12.75">
      <c r="A14" s="996">
        <v>12</v>
      </c>
      <c r="B14" s="997" t="s">
        <v>328</v>
      </c>
      <c r="C14" s="996"/>
      <c r="D14" s="996"/>
      <c r="E14" s="996"/>
      <c r="F14" s="1025"/>
      <c r="G14" s="996" t="s">
        <v>325</v>
      </c>
      <c r="H14" s="998">
        <v>67200</v>
      </c>
      <c r="I14" s="996"/>
      <c r="J14" s="998"/>
      <c r="K14" s="998">
        <v>67200</v>
      </c>
    </row>
    <row r="15" spans="1:11" s="520" customFormat="1" ht="25.5">
      <c r="A15" s="996">
        <v>13</v>
      </c>
      <c r="B15" s="997" t="s">
        <v>329</v>
      </c>
      <c r="C15" s="996"/>
      <c r="D15" s="996"/>
      <c r="E15" s="996"/>
      <c r="F15" s="1025"/>
      <c r="G15" s="996" t="s">
        <v>325</v>
      </c>
      <c r="H15" s="998">
        <v>67200</v>
      </c>
      <c r="I15" s="996"/>
      <c r="J15" s="998"/>
      <c r="K15" s="998">
        <v>67200</v>
      </c>
    </row>
    <row r="16" spans="1:11" s="623" customFormat="1" ht="15.75">
      <c r="A16" s="999"/>
      <c r="B16" s="1000" t="s">
        <v>330</v>
      </c>
      <c r="C16" s="999"/>
      <c r="D16" s="999"/>
      <c r="E16" s="999"/>
      <c r="F16" s="1024"/>
      <c r="G16" s="999"/>
      <c r="H16" s="1001">
        <v>683200</v>
      </c>
      <c r="I16" s="999"/>
      <c r="J16" s="1001"/>
      <c r="K16" s="1002">
        <v>683200</v>
      </c>
    </row>
    <row r="17" spans="1:11" s="623" customFormat="1" ht="31.5">
      <c r="A17" s="999">
        <v>14</v>
      </c>
      <c r="B17" s="1003" t="s">
        <v>4297</v>
      </c>
      <c r="C17" s="1004"/>
      <c r="D17" s="1004"/>
      <c r="E17" s="1004"/>
      <c r="F17" s="1026"/>
      <c r="G17" s="1004" t="s">
        <v>325</v>
      </c>
      <c r="H17" s="1005"/>
      <c r="I17" s="999"/>
      <c r="J17" s="1006">
        <v>9800</v>
      </c>
      <c r="K17" s="1006">
        <v>9800</v>
      </c>
    </row>
    <row r="18" spans="1:11" s="623" customFormat="1" ht="31.5">
      <c r="A18" s="999">
        <v>15</v>
      </c>
      <c r="B18" s="1003" t="s">
        <v>500</v>
      </c>
      <c r="C18" s="1004"/>
      <c r="D18" s="1004"/>
      <c r="E18" s="1004"/>
      <c r="F18" s="1026"/>
      <c r="G18" s="1004" t="s">
        <v>325</v>
      </c>
      <c r="H18" s="1005"/>
      <c r="I18" s="999"/>
      <c r="J18" s="1006">
        <v>9000</v>
      </c>
      <c r="K18" s="1006">
        <v>9000</v>
      </c>
    </row>
    <row r="19" spans="1:11" s="623" customFormat="1" ht="31.5">
      <c r="A19" s="999">
        <v>16</v>
      </c>
      <c r="B19" s="1003" t="s">
        <v>4298</v>
      </c>
      <c r="C19" s="1004"/>
      <c r="D19" s="1004"/>
      <c r="E19" s="1004"/>
      <c r="F19" s="1026"/>
      <c r="G19" s="1004" t="s">
        <v>325</v>
      </c>
      <c r="H19" s="1005"/>
      <c r="I19" s="999"/>
      <c r="J19" s="1006">
        <v>8400</v>
      </c>
      <c r="K19" s="1006">
        <v>8400</v>
      </c>
    </row>
    <row r="20" spans="1:11" s="623" customFormat="1" ht="31.5">
      <c r="A20" s="999">
        <v>17</v>
      </c>
      <c r="B20" s="1003" t="s">
        <v>4299</v>
      </c>
      <c r="C20" s="1004"/>
      <c r="D20" s="1004"/>
      <c r="E20" s="1004"/>
      <c r="F20" s="1026"/>
      <c r="G20" s="1004" t="s">
        <v>325</v>
      </c>
      <c r="H20" s="1005"/>
      <c r="I20" s="999"/>
      <c r="J20" s="1006">
        <v>6600</v>
      </c>
      <c r="K20" s="1006">
        <v>6600</v>
      </c>
    </row>
    <row r="21" spans="1:11" s="623" customFormat="1" ht="31.5">
      <c r="A21" s="999">
        <v>18</v>
      </c>
      <c r="B21" s="1003" t="s">
        <v>4297</v>
      </c>
      <c r="C21" s="1004"/>
      <c r="D21" s="1004"/>
      <c r="E21" s="1004"/>
      <c r="F21" s="1026"/>
      <c r="G21" s="1004" t="s">
        <v>325</v>
      </c>
      <c r="H21" s="1005"/>
      <c r="I21" s="999"/>
      <c r="J21" s="1006">
        <v>7000</v>
      </c>
      <c r="K21" s="1006">
        <v>7000</v>
      </c>
    </row>
    <row r="22" spans="1:11" s="623" customFormat="1" ht="47.25">
      <c r="A22" s="999">
        <v>19</v>
      </c>
      <c r="B22" s="1003" t="s">
        <v>4300</v>
      </c>
      <c r="C22" s="1004"/>
      <c r="D22" s="1004"/>
      <c r="E22" s="1004"/>
      <c r="F22" s="1026"/>
      <c r="G22" s="1004" t="s">
        <v>4301</v>
      </c>
      <c r="H22" s="1005"/>
      <c r="I22" s="999"/>
      <c r="J22" s="1006">
        <v>25000</v>
      </c>
      <c r="K22" s="1006">
        <v>25000</v>
      </c>
    </row>
    <row r="23" spans="1:11" s="623" customFormat="1" ht="31.5">
      <c r="A23" s="999">
        <v>20</v>
      </c>
      <c r="B23" s="1003" t="s">
        <v>4299</v>
      </c>
      <c r="C23" s="1004"/>
      <c r="D23" s="1004"/>
      <c r="E23" s="1004"/>
      <c r="F23" s="1026"/>
      <c r="G23" s="1004" t="s">
        <v>325</v>
      </c>
      <c r="H23" s="1005"/>
      <c r="I23" s="999"/>
      <c r="J23" s="1006">
        <v>10800</v>
      </c>
      <c r="K23" s="1006">
        <v>10800</v>
      </c>
    </row>
    <row r="24" spans="1:11" s="623" customFormat="1" ht="31.5">
      <c r="A24" s="999">
        <v>21</v>
      </c>
      <c r="B24" s="1003" t="s">
        <v>4302</v>
      </c>
      <c r="C24" s="1004"/>
      <c r="D24" s="1004"/>
      <c r="E24" s="1004"/>
      <c r="F24" s="1026"/>
      <c r="G24" s="1004" t="s">
        <v>325</v>
      </c>
      <c r="H24" s="1005"/>
      <c r="I24" s="999"/>
      <c r="J24" s="1006">
        <v>5600</v>
      </c>
      <c r="K24" s="1006">
        <v>5600</v>
      </c>
    </row>
    <row r="25" spans="1:11" s="623" customFormat="1" ht="31.5">
      <c r="A25" s="999">
        <v>22</v>
      </c>
      <c r="B25" s="1003" t="s">
        <v>4297</v>
      </c>
      <c r="C25" s="1004"/>
      <c r="D25" s="1004"/>
      <c r="E25" s="1004"/>
      <c r="F25" s="1026"/>
      <c r="G25" s="1004" t="s">
        <v>325</v>
      </c>
      <c r="H25" s="1005"/>
      <c r="I25" s="999"/>
      <c r="J25" s="1006">
        <v>9800</v>
      </c>
      <c r="K25" s="1006">
        <v>9800</v>
      </c>
    </row>
    <row r="26" spans="1:11" s="623" customFormat="1" ht="31.5">
      <c r="A26" s="999">
        <v>23</v>
      </c>
      <c r="B26" s="1003" t="s">
        <v>4298</v>
      </c>
      <c r="C26" s="1004"/>
      <c r="D26" s="1004"/>
      <c r="E26" s="1004"/>
      <c r="F26" s="1026"/>
      <c r="G26" s="1004" t="s">
        <v>325</v>
      </c>
      <c r="H26" s="1005"/>
      <c r="I26" s="999"/>
      <c r="J26" s="1006">
        <v>9800</v>
      </c>
      <c r="K26" s="1006">
        <v>9800</v>
      </c>
    </row>
    <row r="27" spans="1:11" s="623" customFormat="1" ht="31.5">
      <c r="A27" s="999">
        <v>24</v>
      </c>
      <c r="B27" s="1003" t="s">
        <v>4299</v>
      </c>
      <c r="C27" s="1004"/>
      <c r="D27" s="1004"/>
      <c r="E27" s="1004"/>
      <c r="F27" s="1026"/>
      <c r="G27" s="1004" t="s">
        <v>325</v>
      </c>
      <c r="H27" s="1005"/>
      <c r="I27" s="999"/>
      <c r="J27" s="1006">
        <v>4200</v>
      </c>
      <c r="K27" s="1006">
        <v>4200</v>
      </c>
    </row>
    <row r="28" spans="1:11" s="623" customFormat="1" ht="31.5">
      <c r="A28" s="999">
        <v>25</v>
      </c>
      <c r="B28" s="1003" t="s">
        <v>4302</v>
      </c>
      <c r="C28" s="1004"/>
      <c r="D28" s="1004"/>
      <c r="E28" s="1004"/>
      <c r="F28" s="1026"/>
      <c r="G28" s="1004" t="s">
        <v>325</v>
      </c>
      <c r="H28" s="1005"/>
      <c r="I28" s="999"/>
      <c r="J28" s="1006">
        <v>58800</v>
      </c>
      <c r="K28" s="1006">
        <v>58800</v>
      </c>
    </row>
    <row r="29" spans="1:11" s="623" customFormat="1" ht="31.5">
      <c r="A29" s="999">
        <v>26</v>
      </c>
      <c r="B29" s="1003" t="s">
        <v>4299</v>
      </c>
      <c r="C29" s="1004"/>
      <c r="D29" s="1004"/>
      <c r="E29" s="1004"/>
      <c r="F29" s="1026"/>
      <c r="G29" s="1004" t="s">
        <v>325</v>
      </c>
      <c r="H29" s="1005"/>
      <c r="I29" s="999"/>
      <c r="J29" s="1006">
        <v>25200</v>
      </c>
      <c r="K29" s="1006">
        <v>25200</v>
      </c>
    </row>
    <row r="30" spans="1:11" s="623" customFormat="1" ht="31.5">
      <c r="A30" s="999">
        <v>27</v>
      </c>
      <c r="B30" s="1003" t="s">
        <v>4299</v>
      </c>
      <c r="C30" s="1004"/>
      <c r="D30" s="1004"/>
      <c r="E30" s="1004"/>
      <c r="F30" s="1026"/>
      <c r="G30" s="1004" t="s">
        <v>325</v>
      </c>
      <c r="H30" s="1005"/>
      <c r="I30" s="999"/>
      <c r="J30" s="1006">
        <v>4800</v>
      </c>
      <c r="K30" s="1006">
        <v>4800</v>
      </c>
    </row>
    <row r="31" spans="1:11" s="623" customFormat="1" ht="31.5">
      <c r="A31" s="999">
        <v>28</v>
      </c>
      <c r="B31" s="1003" t="s">
        <v>4302</v>
      </c>
      <c r="C31" s="1004"/>
      <c r="D31" s="1004"/>
      <c r="E31" s="1004"/>
      <c r="F31" s="1026"/>
      <c r="G31" s="1004" t="s">
        <v>325</v>
      </c>
      <c r="H31" s="1005"/>
      <c r="I31" s="999"/>
      <c r="J31" s="1006">
        <v>11200</v>
      </c>
      <c r="K31" s="1006">
        <v>11200</v>
      </c>
    </row>
    <row r="32" spans="1:11" s="623" customFormat="1" ht="31.5">
      <c r="A32" s="999">
        <v>29</v>
      </c>
      <c r="B32" s="1003" t="s">
        <v>4303</v>
      </c>
      <c r="C32" s="1004"/>
      <c r="D32" s="1004"/>
      <c r="E32" s="1004"/>
      <c r="F32" s="1026"/>
      <c r="G32" s="1004" t="s">
        <v>325</v>
      </c>
      <c r="H32" s="1005"/>
      <c r="I32" s="999"/>
      <c r="J32" s="1006">
        <v>9800</v>
      </c>
      <c r="K32" s="1006">
        <v>9800</v>
      </c>
    </row>
    <row r="33" spans="1:11" s="623" customFormat="1" ht="31.5">
      <c r="A33" s="999">
        <v>30</v>
      </c>
      <c r="B33" s="1003" t="s">
        <v>4302</v>
      </c>
      <c r="C33" s="1004"/>
      <c r="D33" s="1004"/>
      <c r="E33" s="1004"/>
      <c r="F33" s="1026"/>
      <c r="G33" s="1004" t="s">
        <v>325</v>
      </c>
      <c r="H33" s="1005"/>
      <c r="I33" s="999"/>
      <c r="J33" s="1006">
        <v>9800</v>
      </c>
      <c r="K33" s="1006">
        <v>9800</v>
      </c>
    </row>
    <row r="34" spans="1:11" s="623" customFormat="1" ht="31.5">
      <c r="A34" s="999">
        <v>31</v>
      </c>
      <c r="B34" s="1003" t="s">
        <v>4299</v>
      </c>
      <c r="C34" s="1004"/>
      <c r="D34" s="1004"/>
      <c r="E34" s="1004"/>
      <c r="F34" s="1026"/>
      <c r="G34" s="1004" t="s">
        <v>325</v>
      </c>
      <c r="H34" s="1005"/>
      <c r="I34" s="999"/>
      <c r="J34" s="1006">
        <v>12600</v>
      </c>
      <c r="K34" s="1006">
        <v>12600</v>
      </c>
    </row>
    <row r="35" spans="1:11" s="623" customFormat="1" ht="31.5">
      <c r="A35" s="999">
        <v>32</v>
      </c>
      <c r="B35" s="1003" t="s">
        <v>4297</v>
      </c>
      <c r="C35" s="1004"/>
      <c r="D35" s="1004"/>
      <c r="E35" s="1004"/>
      <c r="F35" s="1026"/>
      <c r="G35" s="1004" t="s">
        <v>325</v>
      </c>
      <c r="H35" s="1005"/>
      <c r="I35" s="999"/>
      <c r="J35" s="1006">
        <v>9800</v>
      </c>
      <c r="K35" s="1006">
        <v>9800</v>
      </c>
    </row>
    <row r="36" spans="1:11" s="623" customFormat="1" ht="31.5">
      <c r="A36" s="999">
        <v>33</v>
      </c>
      <c r="B36" s="1003" t="s">
        <v>4298</v>
      </c>
      <c r="C36" s="1004"/>
      <c r="D36" s="1004"/>
      <c r="E36" s="1004"/>
      <c r="F36" s="1026"/>
      <c r="G36" s="1004" t="s">
        <v>2520</v>
      </c>
      <c r="H36" s="1005"/>
      <c r="I36" s="999"/>
      <c r="J36" s="1006">
        <v>25200</v>
      </c>
      <c r="K36" s="1006">
        <v>25200</v>
      </c>
    </row>
    <row r="37" spans="1:11" s="623" customFormat="1" ht="31.5">
      <c r="A37" s="999">
        <v>34</v>
      </c>
      <c r="B37" s="1003" t="s">
        <v>4299</v>
      </c>
      <c r="C37" s="1004"/>
      <c r="D37" s="1004"/>
      <c r="E37" s="1004"/>
      <c r="F37" s="1026"/>
      <c r="G37" s="1004" t="s">
        <v>4304</v>
      </c>
      <c r="H37" s="1005"/>
      <c r="I37" s="999"/>
      <c r="J37" s="1006">
        <v>10800</v>
      </c>
      <c r="K37" s="1006">
        <v>10800</v>
      </c>
    </row>
    <row r="38" spans="1:11" s="623" customFormat="1" ht="31.5">
      <c r="A38" s="999">
        <v>35</v>
      </c>
      <c r="B38" s="1003" t="s">
        <v>500</v>
      </c>
      <c r="C38" s="1004"/>
      <c r="D38" s="1004"/>
      <c r="E38" s="1004"/>
      <c r="F38" s="1026"/>
      <c r="G38" s="1004" t="s">
        <v>4304</v>
      </c>
      <c r="H38" s="1005"/>
      <c r="I38" s="999"/>
      <c r="J38" s="1006">
        <v>4800</v>
      </c>
      <c r="K38" s="1006">
        <v>4800</v>
      </c>
    </row>
    <row r="39" spans="1:11" s="623" customFormat="1" ht="31.5">
      <c r="A39" s="999">
        <v>36</v>
      </c>
      <c r="B39" s="1003" t="s">
        <v>500</v>
      </c>
      <c r="C39" s="1004"/>
      <c r="D39" s="1004"/>
      <c r="E39" s="1004"/>
      <c r="F39" s="1026"/>
      <c r="G39" s="1004" t="s">
        <v>4304</v>
      </c>
      <c r="H39" s="1005"/>
      <c r="I39" s="999"/>
      <c r="J39" s="1006">
        <v>10800</v>
      </c>
      <c r="K39" s="1006">
        <v>10800</v>
      </c>
    </row>
    <row r="40" spans="1:11" s="623" customFormat="1" ht="31.5">
      <c r="A40" s="999">
        <v>37</v>
      </c>
      <c r="B40" s="1003" t="s">
        <v>4299</v>
      </c>
      <c r="C40" s="1004"/>
      <c r="D40" s="1004"/>
      <c r="E40" s="1004"/>
      <c r="F40" s="1026"/>
      <c r="G40" s="1004" t="s">
        <v>2520</v>
      </c>
      <c r="H40" s="1005"/>
      <c r="I40" s="999"/>
      <c r="J40" s="1006">
        <v>13800</v>
      </c>
      <c r="K40" s="1006">
        <v>13800</v>
      </c>
    </row>
    <row r="41" spans="1:11" s="623" customFormat="1" ht="31.5">
      <c r="A41" s="999">
        <v>38</v>
      </c>
      <c r="B41" s="1003" t="s">
        <v>4299</v>
      </c>
      <c r="C41" s="1004"/>
      <c r="D41" s="1004"/>
      <c r="E41" s="1004"/>
      <c r="F41" s="1026"/>
      <c r="G41" s="1004" t="s">
        <v>2520</v>
      </c>
      <c r="H41" s="1005"/>
      <c r="I41" s="999"/>
      <c r="J41" s="1006">
        <v>12600</v>
      </c>
      <c r="K41" s="1006">
        <v>12600</v>
      </c>
    </row>
    <row r="42" spans="1:11" s="623" customFormat="1" ht="31.5">
      <c r="A42" s="999">
        <v>39</v>
      </c>
      <c r="B42" s="1003" t="s">
        <v>4299</v>
      </c>
      <c r="C42" s="1004"/>
      <c r="D42" s="1004"/>
      <c r="E42" s="1004"/>
      <c r="F42" s="1026"/>
      <c r="G42" s="1004" t="s">
        <v>2520</v>
      </c>
      <c r="H42" s="1005"/>
      <c r="I42" s="999"/>
      <c r="J42" s="1006">
        <v>18600</v>
      </c>
      <c r="K42" s="1006">
        <v>18600</v>
      </c>
    </row>
    <row r="43" spans="1:11" s="623" customFormat="1" ht="31.5">
      <c r="A43" s="999">
        <v>40</v>
      </c>
      <c r="B43" s="1003" t="s">
        <v>327</v>
      </c>
      <c r="C43" s="1004"/>
      <c r="D43" s="1004"/>
      <c r="E43" s="1004"/>
      <c r="F43" s="1026"/>
      <c r="G43" s="1004" t="s">
        <v>4305</v>
      </c>
      <c r="H43" s="1005"/>
      <c r="I43" s="999"/>
      <c r="J43" s="1006">
        <v>50000</v>
      </c>
      <c r="K43" s="1006">
        <v>50000</v>
      </c>
    </row>
    <row r="44" spans="1:11" s="623" customFormat="1" ht="31.5">
      <c r="A44" s="999">
        <v>41</v>
      </c>
      <c r="B44" s="1003" t="s">
        <v>4299</v>
      </c>
      <c r="C44" s="1004"/>
      <c r="D44" s="1004"/>
      <c r="E44" s="1004"/>
      <c r="F44" s="1026"/>
      <c r="G44" s="1004" t="s">
        <v>2520</v>
      </c>
      <c r="H44" s="1005"/>
      <c r="I44" s="999"/>
      <c r="J44" s="1006">
        <v>9000</v>
      </c>
      <c r="K44" s="1006">
        <v>9000</v>
      </c>
    </row>
    <row r="45" spans="1:11" s="623" customFormat="1" ht="31.5">
      <c r="A45" s="999">
        <v>42</v>
      </c>
      <c r="B45" s="1003" t="s">
        <v>4303</v>
      </c>
      <c r="C45" s="1004"/>
      <c r="D45" s="1004"/>
      <c r="E45" s="1004"/>
      <c r="F45" s="1026"/>
      <c r="G45" s="1004" t="s">
        <v>325</v>
      </c>
      <c r="H45" s="1005"/>
      <c r="I45" s="999"/>
      <c r="J45" s="1006">
        <v>5600</v>
      </c>
      <c r="K45" s="1006">
        <v>5600</v>
      </c>
    </row>
    <row r="46" spans="1:11" s="623" customFormat="1" ht="31.5">
      <c r="A46" s="999">
        <v>43</v>
      </c>
      <c r="B46" s="1003" t="s">
        <v>4298</v>
      </c>
      <c r="C46" s="1004"/>
      <c r="D46" s="1004"/>
      <c r="E46" s="1004"/>
      <c r="F46" s="1026"/>
      <c r="G46" s="1004" t="s">
        <v>325</v>
      </c>
      <c r="H46" s="1005"/>
      <c r="I46" s="999"/>
      <c r="J46" s="1006">
        <v>8400</v>
      </c>
      <c r="K46" s="1006">
        <v>8400</v>
      </c>
    </row>
    <row r="47" spans="1:11" s="623" customFormat="1" ht="31.5">
      <c r="A47" s="999">
        <v>44</v>
      </c>
      <c r="B47" s="1003" t="s">
        <v>4297</v>
      </c>
      <c r="C47" s="1004"/>
      <c r="D47" s="1004"/>
      <c r="E47" s="1004"/>
      <c r="F47" s="1026"/>
      <c r="G47" s="1004" t="s">
        <v>325</v>
      </c>
      <c r="H47" s="1005"/>
      <c r="I47" s="999"/>
      <c r="J47" s="1006">
        <v>7000</v>
      </c>
      <c r="K47" s="1006">
        <v>7000</v>
      </c>
    </row>
    <row r="48" spans="1:11" s="623" customFormat="1" ht="31.5">
      <c r="A48" s="999">
        <v>45</v>
      </c>
      <c r="B48" s="1003" t="s">
        <v>4299</v>
      </c>
      <c r="C48" s="1004"/>
      <c r="D48" s="1004"/>
      <c r="E48" s="1004"/>
      <c r="F48" s="1026"/>
      <c r="G48" s="1004" t="s">
        <v>2520</v>
      </c>
      <c r="H48" s="1005"/>
      <c r="I48" s="999"/>
      <c r="J48" s="1006">
        <v>11400</v>
      </c>
      <c r="K48" s="1006">
        <v>11400</v>
      </c>
    </row>
    <row r="49" spans="1:11" s="623" customFormat="1" ht="31.5">
      <c r="A49" s="999">
        <v>46</v>
      </c>
      <c r="B49" s="1003" t="s">
        <v>4299</v>
      </c>
      <c r="C49" s="1004"/>
      <c r="D49" s="1004"/>
      <c r="E49" s="1004"/>
      <c r="F49" s="1026"/>
      <c r="G49" s="1004" t="s">
        <v>2520</v>
      </c>
      <c r="H49" s="1005"/>
      <c r="I49" s="999"/>
      <c r="J49" s="1006">
        <v>7200</v>
      </c>
      <c r="K49" s="1006">
        <v>7200</v>
      </c>
    </row>
    <row r="50" spans="1:11" s="623" customFormat="1" ht="31.5">
      <c r="A50" s="999">
        <v>47</v>
      </c>
      <c r="B50" s="1003" t="s">
        <v>4299</v>
      </c>
      <c r="C50" s="1004"/>
      <c r="D50" s="1004"/>
      <c r="E50" s="1004"/>
      <c r="F50" s="1026"/>
      <c r="G50" s="1004" t="s">
        <v>2520</v>
      </c>
      <c r="H50" s="1005"/>
      <c r="I50" s="999"/>
      <c r="J50" s="1006">
        <v>10800</v>
      </c>
      <c r="K50" s="1006">
        <v>10800</v>
      </c>
    </row>
    <row r="51" spans="1:11" s="623" customFormat="1" ht="31.5">
      <c r="A51" s="999">
        <v>48</v>
      </c>
      <c r="B51" s="1003" t="s">
        <v>4302</v>
      </c>
      <c r="C51" s="1004"/>
      <c r="D51" s="1004"/>
      <c r="E51" s="1004"/>
      <c r="F51" s="1026"/>
      <c r="G51" s="1004" t="s">
        <v>325</v>
      </c>
      <c r="H51" s="1005"/>
      <c r="I51" s="999"/>
      <c r="J51" s="1006">
        <v>5600</v>
      </c>
      <c r="K51" s="1006">
        <v>5600</v>
      </c>
    </row>
    <row r="52" spans="1:11" s="623" customFormat="1" ht="31.5">
      <c r="A52" s="999">
        <v>49</v>
      </c>
      <c r="B52" s="1003" t="s">
        <v>4298</v>
      </c>
      <c r="C52" s="1004"/>
      <c r="D52" s="1004"/>
      <c r="E52" s="1004"/>
      <c r="F52" s="1026"/>
      <c r="G52" s="1004" t="s">
        <v>325</v>
      </c>
      <c r="H52" s="1005"/>
      <c r="I52" s="999"/>
      <c r="J52" s="1006">
        <v>8400</v>
      </c>
      <c r="K52" s="1006">
        <v>8400</v>
      </c>
    </row>
    <row r="53" spans="1:11" s="623" customFormat="1" ht="47.25">
      <c r="A53" s="999">
        <v>50</v>
      </c>
      <c r="B53" s="1003" t="s">
        <v>4306</v>
      </c>
      <c r="C53" s="1004"/>
      <c r="D53" s="1004"/>
      <c r="E53" s="1004"/>
      <c r="F53" s="1026"/>
      <c r="G53" s="1004" t="s">
        <v>325</v>
      </c>
      <c r="H53" s="1005"/>
      <c r="I53" s="999"/>
      <c r="J53" s="1006">
        <v>5600</v>
      </c>
      <c r="K53" s="1006">
        <v>5600</v>
      </c>
    </row>
    <row r="54" spans="1:11" s="623" customFormat="1" ht="31.5">
      <c r="A54" s="999">
        <v>51</v>
      </c>
      <c r="B54" s="1003" t="s">
        <v>4299</v>
      </c>
      <c r="C54" s="1004"/>
      <c r="D54" s="1004"/>
      <c r="E54" s="1004"/>
      <c r="F54" s="1026"/>
      <c r="G54" s="1004" t="s">
        <v>2520</v>
      </c>
      <c r="H54" s="1005"/>
      <c r="I54" s="999"/>
      <c r="J54" s="1006">
        <v>7200</v>
      </c>
      <c r="K54" s="1006">
        <v>7200</v>
      </c>
    </row>
    <row r="55" spans="1:11" s="623" customFormat="1" ht="31.5">
      <c r="A55" s="999">
        <v>52</v>
      </c>
      <c r="B55" s="1003" t="s">
        <v>4307</v>
      </c>
      <c r="C55" s="1004"/>
      <c r="D55" s="1004"/>
      <c r="E55" s="1004"/>
      <c r="F55" s="1026"/>
      <c r="G55" s="1004" t="s">
        <v>325</v>
      </c>
      <c r="H55" s="1005"/>
      <c r="I55" s="999"/>
      <c r="J55" s="1006">
        <v>5600</v>
      </c>
      <c r="K55" s="1006">
        <v>5600</v>
      </c>
    </row>
    <row r="56" spans="1:11" s="623" customFormat="1" ht="31.5">
      <c r="A56" s="999">
        <v>53</v>
      </c>
      <c r="B56" s="1003" t="s">
        <v>4307</v>
      </c>
      <c r="C56" s="1004"/>
      <c r="D56" s="1004"/>
      <c r="E56" s="1004"/>
      <c r="F56" s="1026"/>
      <c r="G56" s="1004" t="s">
        <v>325</v>
      </c>
      <c r="H56" s="1005"/>
      <c r="I56" s="999"/>
      <c r="J56" s="1006">
        <v>5600</v>
      </c>
      <c r="K56" s="1006">
        <v>5600</v>
      </c>
    </row>
    <row r="57" spans="1:11" s="623" customFormat="1" ht="31.5">
      <c r="A57" s="999">
        <v>54</v>
      </c>
      <c r="B57" s="1003" t="s">
        <v>4302</v>
      </c>
      <c r="C57" s="1004"/>
      <c r="D57" s="1004"/>
      <c r="E57" s="1004"/>
      <c r="F57" s="1026"/>
      <c r="G57" s="1004" t="s">
        <v>325</v>
      </c>
      <c r="H57" s="1005"/>
      <c r="I57" s="999"/>
      <c r="J57" s="1006">
        <v>5600</v>
      </c>
      <c r="K57" s="1006">
        <v>5600</v>
      </c>
    </row>
    <row r="58" spans="1:11" s="623" customFormat="1" ht="47.25">
      <c r="A58" s="999">
        <v>55</v>
      </c>
      <c r="B58" s="1003" t="s">
        <v>4308</v>
      </c>
      <c r="C58" s="1004"/>
      <c r="D58" s="1004"/>
      <c r="E58" s="1004"/>
      <c r="F58" s="1026"/>
      <c r="G58" s="1004" t="s">
        <v>325</v>
      </c>
      <c r="H58" s="1005"/>
      <c r="I58" s="999"/>
      <c r="J58" s="1006">
        <v>5600</v>
      </c>
      <c r="K58" s="1006">
        <v>5600</v>
      </c>
    </row>
    <row r="59" spans="1:11" s="623" customFormat="1" ht="31.5">
      <c r="A59" s="999">
        <v>56</v>
      </c>
      <c r="B59" s="1003" t="s">
        <v>4297</v>
      </c>
      <c r="C59" s="1004"/>
      <c r="D59" s="1004"/>
      <c r="E59" s="1004"/>
      <c r="F59" s="1026"/>
      <c r="G59" s="1004" t="s">
        <v>325</v>
      </c>
      <c r="H59" s="1005"/>
      <c r="I59" s="999"/>
      <c r="J59" s="1006">
        <v>7000</v>
      </c>
      <c r="K59" s="1006">
        <v>7000</v>
      </c>
    </row>
    <row r="60" spans="1:11" s="623" customFormat="1" ht="47.25">
      <c r="A60" s="999">
        <v>57</v>
      </c>
      <c r="B60" s="1003" t="s">
        <v>4306</v>
      </c>
      <c r="C60" s="1004"/>
      <c r="D60" s="1004"/>
      <c r="E60" s="1004"/>
      <c r="F60" s="1026"/>
      <c r="G60" s="1004" t="s">
        <v>325</v>
      </c>
      <c r="H60" s="1005"/>
      <c r="I60" s="999"/>
      <c r="J60" s="1006">
        <v>5600</v>
      </c>
      <c r="K60" s="1006">
        <v>5600</v>
      </c>
    </row>
    <row r="61" spans="1:11" s="623" customFormat="1" ht="31.5">
      <c r="A61" s="999">
        <v>58</v>
      </c>
      <c r="B61" s="1003" t="s">
        <v>4299</v>
      </c>
      <c r="C61" s="1004"/>
      <c r="D61" s="1004"/>
      <c r="E61" s="1004"/>
      <c r="F61" s="1026"/>
      <c r="G61" s="1004" t="s">
        <v>2520</v>
      </c>
      <c r="H61" s="1005"/>
      <c r="I61" s="999"/>
      <c r="J61" s="1006">
        <v>16200</v>
      </c>
      <c r="K61" s="1006">
        <v>16200</v>
      </c>
    </row>
    <row r="62" spans="1:11" s="623" customFormat="1" ht="31.5">
      <c r="A62" s="999">
        <v>59</v>
      </c>
      <c r="B62" s="1003" t="s">
        <v>4299</v>
      </c>
      <c r="C62" s="1004"/>
      <c r="D62" s="1004"/>
      <c r="E62" s="1004"/>
      <c r="F62" s="1026"/>
      <c r="G62" s="1004" t="s">
        <v>2520</v>
      </c>
      <c r="H62" s="1005"/>
      <c r="I62" s="999"/>
      <c r="J62" s="1006">
        <v>7200</v>
      </c>
      <c r="K62" s="1006">
        <v>7200</v>
      </c>
    </row>
    <row r="63" spans="1:11" s="623" customFormat="1" ht="31.5">
      <c r="A63" s="999">
        <v>60</v>
      </c>
      <c r="B63" s="1003" t="s">
        <v>4299</v>
      </c>
      <c r="C63" s="1004"/>
      <c r="D63" s="1004"/>
      <c r="E63" s="1004"/>
      <c r="F63" s="1026"/>
      <c r="G63" s="1004" t="s">
        <v>2520</v>
      </c>
      <c r="H63" s="1005"/>
      <c r="I63" s="999"/>
      <c r="J63" s="1006">
        <v>7200</v>
      </c>
      <c r="K63" s="1006">
        <v>7200</v>
      </c>
    </row>
    <row r="64" spans="1:11" s="623" customFormat="1" ht="31.5">
      <c r="A64" s="999">
        <v>61</v>
      </c>
      <c r="B64" s="1003" t="s">
        <v>4299</v>
      </c>
      <c r="C64" s="1004"/>
      <c r="D64" s="1004"/>
      <c r="E64" s="1004"/>
      <c r="F64" s="1026"/>
      <c r="G64" s="1004" t="s">
        <v>2520</v>
      </c>
      <c r="H64" s="1005"/>
      <c r="I64" s="999"/>
      <c r="J64" s="1006">
        <v>15000</v>
      </c>
      <c r="K64" s="1006">
        <v>15000</v>
      </c>
    </row>
    <row r="65" spans="1:11" s="623" customFormat="1" ht="47.25">
      <c r="A65" s="999">
        <v>62</v>
      </c>
      <c r="B65" s="1003" t="s">
        <v>4306</v>
      </c>
      <c r="C65" s="1004"/>
      <c r="D65" s="1004"/>
      <c r="E65" s="1004"/>
      <c r="F65" s="1026"/>
      <c r="G65" s="1004" t="s">
        <v>325</v>
      </c>
      <c r="H65" s="1005"/>
      <c r="I65" s="999"/>
      <c r="J65" s="1006">
        <v>5600</v>
      </c>
      <c r="K65" s="1006">
        <v>5600</v>
      </c>
    </row>
    <row r="66" spans="1:11" s="623" customFormat="1" ht="47.25">
      <c r="A66" s="999">
        <v>63</v>
      </c>
      <c r="B66" s="1003" t="s">
        <v>4309</v>
      </c>
      <c r="C66" s="1004"/>
      <c r="D66" s="1004"/>
      <c r="E66" s="1004"/>
      <c r="F66" s="1026"/>
      <c r="G66" s="1004" t="s">
        <v>325</v>
      </c>
      <c r="H66" s="1005"/>
      <c r="I66" s="999"/>
      <c r="J66" s="1006">
        <v>31500</v>
      </c>
      <c r="K66" s="1006">
        <v>31500</v>
      </c>
    </row>
    <row r="67" spans="1:11" s="623" customFormat="1" ht="47.25">
      <c r="A67" s="999">
        <v>64</v>
      </c>
      <c r="B67" s="1003" t="s">
        <v>324</v>
      </c>
      <c r="C67" s="1004"/>
      <c r="D67" s="1004"/>
      <c r="E67" s="1004"/>
      <c r="F67" s="1026"/>
      <c r="G67" s="1004" t="s">
        <v>325</v>
      </c>
      <c r="H67" s="1005"/>
      <c r="I67" s="999"/>
      <c r="J67" s="1006">
        <v>56000</v>
      </c>
      <c r="K67" s="1006">
        <v>56000</v>
      </c>
    </row>
    <row r="68" spans="1:11" s="623" customFormat="1" ht="47.25">
      <c r="A68" s="999">
        <v>65</v>
      </c>
      <c r="B68" s="1003" t="s">
        <v>326</v>
      </c>
      <c r="C68" s="1004"/>
      <c r="D68" s="1004"/>
      <c r="E68" s="1004"/>
      <c r="F68" s="1026"/>
      <c r="G68" s="1004" t="s">
        <v>325</v>
      </c>
      <c r="H68" s="1005"/>
      <c r="I68" s="999"/>
      <c r="J68" s="1006">
        <v>56000</v>
      </c>
      <c r="K68" s="1006">
        <v>56000</v>
      </c>
    </row>
    <row r="69" spans="1:11" s="623" customFormat="1" ht="47.25">
      <c r="A69" s="999">
        <v>66</v>
      </c>
      <c r="B69" s="1003" t="s">
        <v>326</v>
      </c>
      <c r="C69" s="1004"/>
      <c r="D69" s="1004"/>
      <c r="E69" s="1004"/>
      <c r="F69" s="1026"/>
      <c r="G69" s="1004" t="s">
        <v>325</v>
      </c>
      <c r="H69" s="1005"/>
      <c r="I69" s="999"/>
      <c r="J69" s="1006">
        <v>11200</v>
      </c>
      <c r="K69" s="1006">
        <v>11200</v>
      </c>
    </row>
    <row r="70" spans="1:11" s="623" customFormat="1" ht="47.25">
      <c r="A70" s="999">
        <v>67</v>
      </c>
      <c r="B70" s="1003" t="s">
        <v>4310</v>
      </c>
      <c r="C70" s="1004"/>
      <c r="D70" s="1004"/>
      <c r="E70" s="1004"/>
      <c r="F70" s="1026"/>
      <c r="G70" s="1004" t="s">
        <v>325</v>
      </c>
      <c r="H70" s="1005"/>
      <c r="I70" s="999"/>
      <c r="J70" s="1006">
        <v>14000</v>
      </c>
      <c r="K70" s="1006">
        <v>14000</v>
      </c>
    </row>
    <row r="71" spans="1:11" s="623" customFormat="1" ht="47.25">
      <c r="A71" s="999">
        <v>68</v>
      </c>
      <c r="B71" s="1003" t="s">
        <v>4311</v>
      </c>
      <c r="C71" s="1004"/>
      <c r="D71" s="1004"/>
      <c r="E71" s="1004"/>
      <c r="F71" s="1026"/>
      <c r="G71" s="1004" t="s">
        <v>325</v>
      </c>
      <c r="H71" s="1005"/>
      <c r="I71" s="999"/>
      <c r="J71" s="1006">
        <v>11200</v>
      </c>
      <c r="K71" s="1006">
        <v>11200</v>
      </c>
    </row>
    <row r="72" spans="1:11" s="623" customFormat="1" ht="31.5">
      <c r="A72" s="999">
        <v>69</v>
      </c>
      <c r="B72" s="1003" t="s">
        <v>4297</v>
      </c>
      <c r="C72" s="1004"/>
      <c r="D72" s="1004"/>
      <c r="E72" s="1004"/>
      <c r="F72" s="1026"/>
      <c r="G72" s="1004" t="s">
        <v>325</v>
      </c>
      <c r="H72" s="1005"/>
      <c r="I72" s="999"/>
      <c r="J72" s="1006">
        <v>7000</v>
      </c>
      <c r="K72" s="1006">
        <v>7000</v>
      </c>
    </row>
    <row r="73" spans="1:11" s="623" customFormat="1" ht="47.25">
      <c r="A73" s="999">
        <v>70</v>
      </c>
      <c r="B73" s="1003" t="s">
        <v>4308</v>
      </c>
      <c r="C73" s="1004"/>
      <c r="D73" s="1004"/>
      <c r="E73" s="1004"/>
      <c r="F73" s="1026"/>
      <c r="G73" s="1004" t="s">
        <v>325</v>
      </c>
      <c r="H73" s="1005"/>
      <c r="I73" s="999"/>
      <c r="J73" s="1006">
        <v>5600</v>
      </c>
      <c r="K73" s="1006">
        <v>5600</v>
      </c>
    </row>
    <row r="74" spans="1:11" s="623" customFormat="1" ht="31.5">
      <c r="A74" s="999">
        <v>71</v>
      </c>
      <c r="B74" s="1003" t="s">
        <v>4298</v>
      </c>
      <c r="C74" s="1004"/>
      <c r="D74" s="1004"/>
      <c r="E74" s="1004"/>
      <c r="F74" s="1026"/>
      <c r="G74" s="1004" t="s">
        <v>325</v>
      </c>
      <c r="H74" s="1005"/>
      <c r="I74" s="999"/>
      <c r="J74" s="1006">
        <v>8400</v>
      </c>
      <c r="K74" s="1006">
        <v>8400</v>
      </c>
    </row>
    <row r="75" spans="1:11" s="623" customFormat="1" ht="31.5">
      <c r="A75" s="999">
        <v>72</v>
      </c>
      <c r="B75" s="1003" t="s">
        <v>4299</v>
      </c>
      <c r="C75" s="1004"/>
      <c r="D75" s="1004"/>
      <c r="E75" s="1004"/>
      <c r="F75" s="1026"/>
      <c r="G75" s="1004" t="s">
        <v>2520</v>
      </c>
      <c r="H75" s="1005"/>
      <c r="I75" s="999"/>
      <c r="J75" s="1006">
        <v>9000</v>
      </c>
      <c r="K75" s="1006">
        <v>9000</v>
      </c>
    </row>
    <row r="76" spans="1:11" s="623" customFormat="1" ht="47.25">
      <c r="A76" s="999">
        <v>73</v>
      </c>
      <c r="B76" s="1003" t="s">
        <v>324</v>
      </c>
      <c r="C76" s="1004"/>
      <c r="D76" s="1004"/>
      <c r="E76" s="1004"/>
      <c r="F76" s="1026"/>
      <c r="G76" s="1004" t="s">
        <v>325</v>
      </c>
      <c r="H76" s="1005"/>
      <c r="I76" s="999"/>
      <c r="J76" s="1006">
        <v>8400</v>
      </c>
      <c r="K76" s="1006">
        <v>8400</v>
      </c>
    </row>
    <row r="77" spans="1:11" s="623" customFormat="1" ht="31.5">
      <c r="A77" s="999">
        <v>74</v>
      </c>
      <c r="B77" s="1003" t="s">
        <v>4299</v>
      </c>
      <c r="C77" s="1004"/>
      <c r="D77" s="1004"/>
      <c r="E77" s="1004"/>
      <c r="F77" s="1026"/>
      <c r="G77" s="1004" t="s">
        <v>2520</v>
      </c>
      <c r="H77" s="1005"/>
      <c r="I77" s="999"/>
      <c r="J77" s="1006">
        <v>52500</v>
      </c>
      <c r="K77" s="1006">
        <v>52500</v>
      </c>
    </row>
    <row r="78" spans="1:11" s="623" customFormat="1" ht="31.5">
      <c r="A78" s="999">
        <v>75</v>
      </c>
      <c r="B78" s="1003" t="s">
        <v>4298</v>
      </c>
      <c r="C78" s="1004"/>
      <c r="D78" s="1004"/>
      <c r="E78" s="1004"/>
      <c r="F78" s="1026"/>
      <c r="G78" s="1004" t="s">
        <v>4312</v>
      </c>
      <c r="H78" s="1005"/>
      <c r="I78" s="999"/>
      <c r="J78" s="1006">
        <v>17500</v>
      </c>
      <c r="K78" s="1006">
        <v>17500</v>
      </c>
    </row>
    <row r="79" spans="1:11" s="623" customFormat="1" ht="31.5">
      <c r="A79" s="999">
        <v>76</v>
      </c>
      <c r="B79" s="1003" t="s">
        <v>4307</v>
      </c>
      <c r="C79" s="1004"/>
      <c r="D79" s="1004"/>
      <c r="E79" s="1004"/>
      <c r="F79" s="1026"/>
      <c r="G79" s="1004" t="s">
        <v>4312</v>
      </c>
      <c r="H79" s="1005"/>
      <c r="I79" s="999"/>
      <c r="J79" s="1006">
        <v>17500</v>
      </c>
      <c r="K79" s="1006">
        <v>17500</v>
      </c>
    </row>
    <row r="80" spans="1:11" s="623" customFormat="1" ht="47.25">
      <c r="A80" s="999">
        <v>77</v>
      </c>
      <c r="B80" s="1003" t="s">
        <v>4306</v>
      </c>
      <c r="C80" s="1004"/>
      <c r="D80" s="1004"/>
      <c r="E80" s="1004"/>
      <c r="F80" s="1026"/>
      <c r="G80" s="1004" t="s">
        <v>4312</v>
      </c>
      <c r="H80" s="1005"/>
      <c r="I80" s="999"/>
      <c r="J80" s="1006">
        <v>17500</v>
      </c>
      <c r="K80" s="1006">
        <v>17500</v>
      </c>
    </row>
    <row r="81" spans="1:11" s="623" customFormat="1" ht="47.25">
      <c r="A81" s="999">
        <v>78</v>
      </c>
      <c r="B81" s="1003" t="s">
        <v>4308</v>
      </c>
      <c r="C81" s="1004"/>
      <c r="D81" s="1004"/>
      <c r="E81" s="1004"/>
      <c r="F81" s="1026"/>
      <c r="G81" s="1004" t="s">
        <v>4312</v>
      </c>
      <c r="H81" s="1005"/>
      <c r="I81" s="999"/>
      <c r="J81" s="1006">
        <v>17500</v>
      </c>
      <c r="K81" s="1006">
        <v>17500</v>
      </c>
    </row>
    <row r="82" spans="1:11" s="623" customFormat="1" ht="47.25">
      <c r="A82" s="999">
        <v>79</v>
      </c>
      <c r="B82" s="1003" t="s">
        <v>4313</v>
      </c>
      <c r="C82" s="1004"/>
      <c r="D82" s="1004"/>
      <c r="E82" s="1004"/>
      <c r="F82" s="1026"/>
      <c r="G82" s="1004" t="s">
        <v>4312</v>
      </c>
      <c r="H82" s="1005"/>
      <c r="I82" s="999"/>
      <c r="J82" s="1006">
        <v>5600</v>
      </c>
      <c r="K82" s="1006">
        <v>5600</v>
      </c>
    </row>
    <row r="83" spans="1:11" s="623" customFormat="1" ht="31.5">
      <c r="A83" s="999">
        <v>80</v>
      </c>
      <c r="B83" s="1003" t="s">
        <v>4314</v>
      </c>
      <c r="C83" s="1004"/>
      <c r="D83" s="1004"/>
      <c r="E83" s="1004"/>
      <c r="F83" s="1026"/>
      <c r="G83" s="1004" t="s">
        <v>4312</v>
      </c>
      <c r="H83" s="1005"/>
      <c r="I83" s="999"/>
      <c r="J83" s="1006">
        <v>5600</v>
      </c>
      <c r="K83" s="1006">
        <v>5600</v>
      </c>
    </row>
    <row r="84" spans="1:11" s="623" customFormat="1" ht="47.25">
      <c r="A84" s="999">
        <v>81</v>
      </c>
      <c r="B84" s="1003" t="s">
        <v>4315</v>
      </c>
      <c r="C84" s="1004"/>
      <c r="D84" s="1004"/>
      <c r="E84" s="1004"/>
      <c r="F84" s="1026"/>
      <c r="G84" s="1004" t="s">
        <v>4312</v>
      </c>
      <c r="H84" s="1005"/>
      <c r="I84" s="999"/>
      <c r="J84" s="1006">
        <v>5600</v>
      </c>
      <c r="K84" s="1006">
        <v>5600</v>
      </c>
    </row>
    <row r="85" spans="1:11" s="623" customFormat="1" ht="47.25">
      <c r="A85" s="999">
        <v>82</v>
      </c>
      <c r="B85" s="1003" t="s">
        <v>4316</v>
      </c>
      <c r="C85" s="1004"/>
      <c r="D85" s="1004"/>
      <c r="E85" s="1004"/>
      <c r="F85" s="1026"/>
      <c r="G85" s="1004" t="s">
        <v>4312</v>
      </c>
      <c r="H85" s="1005"/>
      <c r="I85" s="999"/>
      <c r="J85" s="1006">
        <v>5600</v>
      </c>
      <c r="K85" s="1006">
        <v>5600</v>
      </c>
    </row>
    <row r="86" spans="1:11" s="623" customFormat="1" ht="31.5">
      <c r="A86" s="999">
        <v>83</v>
      </c>
      <c r="B86" s="1003" t="s">
        <v>4297</v>
      </c>
      <c r="C86" s="1004"/>
      <c r="D86" s="1004"/>
      <c r="E86" s="1004"/>
      <c r="F86" s="1026"/>
      <c r="G86" s="1004" t="s">
        <v>4312</v>
      </c>
      <c r="H86" s="1005"/>
      <c r="I86" s="999"/>
      <c r="J86" s="1006">
        <v>17500</v>
      </c>
      <c r="K86" s="1006">
        <v>17500</v>
      </c>
    </row>
    <row r="87" spans="1:11" s="623" customFormat="1" ht="47.25">
      <c r="A87" s="999">
        <v>84</v>
      </c>
      <c r="B87" s="1003" t="s">
        <v>4317</v>
      </c>
      <c r="C87" s="1004"/>
      <c r="D87" s="1004"/>
      <c r="E87" s="1004"/>
      <c r="F87" s="1026"/>
      <c r="G87" s="1004" t="s">
        <v>4312</v>
      </c>
      <c r="H87" s="1005"/>
      <c r="I87" s="999"/>
      <c r="J87" s="1006">
        <v>5600</v>
      </c>
      <c r="K87" s="1006">
        <v>5600</v>
      </c>
    </row>
    <row r="88" spans="1:11" s="623" customFormat="1" ht="47.25">
      <c r="A88" s="999">
        <v>85</v>
      </c>
      <c r="B88" s="1003" t="s">
        <v>326</v>
      </c>
      <c r="C88" s="1004"/>
      <c r="D88" s="1004"/>
      <c r="E88" s="1004"/>
      <c r="F88" s="1026"/>
      <c r="G88" s="1004" t="s">
        <v>4312</v>
      </c>
      <c r="H88" s="1005"/>
      <c r="I88" s="999"/>
      <c r="J88" s="1006">
        <v>10500</v>
      </c>
      <c r="K88" s="1006">
        <v>10500</v>
      </c>
    </row>
    <row r="89" spans="1:11" s="623" customFormat="1" ht="47.25">
      <c r="A89" s="999">
        <v>86</v>
      </c>
      <c r="B89" s="1003" t="s">
        <v>4311</v>
      </c>
      <c r="C89" s="1004"/>
      <c r="D89" s="1004"/>
      <c r="E89" s="1004"/>
      <c r="F89" s="1026"/>
      <c r="G89" s="1004" t="s">
        <v>4312</v>
      </c>
      <c r="H89" s="1005"/>
      <c r="I89" s="999"/>
      <c r="J89" s="1006">
        <v>5600</v>
      </c>
      <c r="K89" s="1006">
        <v>5600</v>
      </c>
    </row>
    <row r="90" spans="1:11" s="623" customFormat="1" ht="31.5">
      <c r="A90" s="999">
        <v>87</v>
      </c>
      <c r="B90" s="1003" t="s">
        <v>4299</v>
      </c>
      <c r="C90" s="1004"/>
      <c r="D90" s="1004"/>
      <c r="E90" s="1004"/>
      <c r="F90" s="1026"/>
      <c r="G90" s="1004" t="s">
        <v>2520</v>
      </c>
      <c r="H90" s="1005"/>
      <c r="I90" s="999"/>
      <c r="J90" s="1006">
        <v>35400</v>
      </c>
      <c r="K90" s="1006">
        <v>35400</v>
      </c>
    </row>
    <row r="91" spans="1:11" s="623" customFormat="1" ht="47.25">
      <c r="A91" s="999">
        <v>88</v>
      </c>
      <c r="B91" s="1003" t="s">
        <v>4310</v>
      </c>
      <c r="C91" s="1004"/>
      <c r="D91" s="1004"/>
      <c r="E91" s="1004"/>
      <c r="F91" s="1026"/>
      <c r="G91" s="1004" t="s">
        <v>4312</v>
      </c>
      <c r="H91" s="1005"/>
      <c r="I91" s="999"/>
      <c r="J91" s="1006">
        <v>17500</v>
      </c>
      <c r="K91" s="1006">
        <v>17500</v>
      </c>
    </row>
    <row r="92" spans="1:11" s="623" customFormat="1" ht="31.5">
      <c r="A92" s="999">
        <v>89</v>
      </c>
      <c r="B92" s="1003" t="s">
        <v>4302</v>
      </c>
      <c r="C92" s="1004"/>
      <c r="D92" s="1004"/>
      <c r="E92" s="1004"/>
      <c r="F92" s="1026"/>
      <c r="G92" s="1004" t="s">
        <v>4312</v>
      </c>
      <c r="H92" s="1005"/>
      <c r="I92" s="999"/>
      <c r="J92" s="1006">
        <v>17500</v>
      </c>
      <c r="K92" s="1006">
        <v>17500</v>
      </c>
    </row>
    <row r="93" spans="1:11" s="623" customFormat="1" ht="31.5">
      <c r="A93" s="999">
        <v>90</v>
      </c>
      <c r="B93" s="1003" t="s">
        <v>4303</v>
      </c>
      <c r="C93" s="1004"/>
      <c r="D93" s="1004"/>
      <c r="E93" s="1004"/>
      <c r="F93" s="1026"/>
      <c r="G93" s="1004" t="s">
        <v>4312</v>
      </c>
      <c r="H93" s="1005"/>
      <c r="I93" s="999"/>
      <c r="J93" s="1006">
        <v>17500</v>
      </c>
      <c r="K93" s="1006">
        <v>17500</v>
      </c>
    </row>
    <row r="94" spans="1:11" s="623" customFormat="1" ht="31.5">
      <c r="A94" s="999">
        <v>91</v>
      </c>
      <c r="B94" s="1003" t="s">
        <v>329</v>
      </c>
      <c r="C94" s="1004"/>
      <c r="D94" s="1004"/>
      <c r="E94" s="1004"/>
      <c r="F94" s="1026"/>
      <c r="G94" s="1004" t="s">
        <v>4312</v>
      </c>
      <c r="H94" s="1005"/>
      <c r="I94" s="999"/>
      <c r="J94" s="1006">
        <v>5600</v>
      </c>
      <c r="K94" s="1006">
        <v>5600</v>
      </c>
    </row>
    <row r="95" spans="1:11" s="623" customFormat="1" ht="31.5">
      <c r="A95" s="999">
        <v>92</v>
      </c>
      <c r="B95" s="1003" t="s">
        <v>327</v>
      </c>
      <c r="C95" s="1004"/>
      <c r="D95" s="1004"/>
      <c r="E95" s="1004"/>
      <c r="F95" s="1026"/>
      <c r="G95" s="1004" t="s">
        <v>4312</v>
      </c>
      <c r="H95" s="1005"/>
      <c r="I95" s="999"/>
      <c r="J95" s="1006">
        <v>7000</v>
      </c>
      <c r="K95" s="1006">
        <v>7000</v>
      </c>
    </row>
    <row r="96" spans="1:11" s="623" customFormat="1" ht="47.25">
      <c r="A96" s="999">
        <v>93</v>
      </c>
      <c r="B96" s="1003" t="s">
        <v>326</v>
      </c>
      <c r="C96" s="1004"/>
      <c r="D96" s="1004"/>
      <c r="E96" s="1004"/>
      <c r="F96" s="1026"/>
      <c r="G96" s="1004" t="s">
        <v>325</v>
      </c>
      <c r="H96" s="1005"/>
      <c r="I96" s="999"/>
      <c r="J96" s="1006">
        <v>87200</v>
      </c>
      <c r="K96" s="1006">
        <v>87200</v>
      </c>
    </row>
    <row r="97" spans="1:11" s="623" customFormat="1" ht="47.25">
      <c r="A97" s="999">
        <v>94</v>
      </c>
      <c r="B97" s="1003" t="s">
        <v>4318</v>
      </c>
      <c r="C97" s="1004"/>
      <c r="D97" s="1004"/>
      <c r="E97" s="1004"/>
      <c r="F97" s="1026"/>
      <c r="G97" s="1004" t="s">
        <v>325</v>
      </c>
      <c r="H97" s="1005"/>
      <c r="I97" s="999"/>
      <c r="J97" s="1006">
        <v>6300</v>
      </c>
      <c r="K97" s="1006">
        <v>6300</v>
      </c>
    </row>
    <row r="98" spans="1:11" s="623" customFormat="1" ht="31.5">
      <c r="A98" s="999">
        <v>95</v>
      </c>
      <c r="B98" s="1003" t="s">
        <v>4319</v>
      </c>
      <c r="C98" s="1004"/>
      <c r="D98" s="1004"/>
      <c r="E98" s="1004"/>
      <c r="F98" s="1026"/>
      <c r="G98" s="1004" t="s">
        <v>325</v>
      </c>
      <c r="H98" s="1005"/>
      <c r="I98" s="999"/>
      <c r="J98" s="1006">
        <v>16800</v>
      </c>
      <c r="K98" s="1006">
        <v>16800</v>
      </c>
    </row>
    <row r="99" spans="1:11" s="623" customFormat="1" ht="47.25">
      <c r="A99" s="999">
        <v>96</v>
      </c>
      <c r="B99" s="1003" t="s">
        <v>4310</v>
      </c>
      <c r="C99" s="1004"/>
      <c r="D99" s="1004"/>
      <c r="E99" s="1004"/>
      <c r="F99" s="1026"/>
      <c r="G99" s="1004" t="s">
        <v>325</v>
      </c>
      <c r="H99" s="1005"/>
      <c r="I99" s="999"/>
      <c r="J99" s="1006">
        <v>56000</v>
      </c>
      <c r="K99" s="1006">
        <v>56000</v>
      </c>
    </row>
    <row r="100" spans="1:11" s="623" customFormat="1" ht="31.5">
      <c r="A100" s="999">
        <v>97</v>
      </c>
      <c r="B100" s="1003" t="s">
        <v>4298</v>
      </c>
      <c r="C100" s="1004"/>
      <c r="D100" s="1004"/>
      <c r="E100" s="1004"/>
      <c r="F100" s="1026"/>
      <c r="G100" s="1004" t="s">
        <v>325</v>
      </c>
      <c r="H100" s="1005"/>
      <c r="I100" s="999"/>
      <c r="J100" s="1006">
        <v>8400</v>
      </c>
      <c r="K100" s="1006">
        <v>8400</v>
      </c>
    </row>
    <row r="101" spans="1:11" s="623" customFormat="1" ht="31.5">
      <c r="A101" s="999">
        <v>98</v>
      </c>
      <c r="B101" s="1003" t="s">
        <v>4299</v>
      </c>
      <c r="C101" s="1004"/>
      <c r="D101" s="1004"/>
      <c r="E101" s="1004"/>
      <c r="F101" s="1026"/>
      <c r="G101" s="1004" t="s">
        <v>2520</v>
      </c>
      <c r="H101" s="1005"/>
      <c r="I101" s="999"/>
      <c r="J101" s="1006">
        <v>10800</v>
      </c>
      <c r="K101" s="1006">
        <v>10800</v>
      </c>
    </row>
    <row r="102" spans="1:11" s="623" customFormat="1" ht="31.5">
      <c r="A102" s="999">
        <v>100</v>
      </c>
      <c r="B102" s="1003" t="s">
        <v>4302</v>
      </c>
      <c r="C102" s="1004"/>
      <c r="D102" s="1004"/>
      <c r="E102" s="1004"/>
      <c r="F102" s="1026"/>
      <c r="G102" s="1004" t="s">
        <v>325</v>
      </c>
      <c r="H102" s="1005"/>
      <c r="I102" s="999"/>
      <c r="J102" s="1006">
        <v>5600</v>
      </c>
      <c r="K102" s="1006">
        <v>5600</v>
      </c>
    </row>
    <row r="103" spans="1:11" s="623" customFormat="1" ht="31.5">
      <c r="A103" s="999">
        <v>101</v>
      </c>
      <c r="B103" s="1003" t="s">
        <v>4307</v>
      </c>
      <c r="C103" s="1004"/>
      <c r="D103" s="1004"/>
      <c r="E103" s="1004"/>
      <c r="F103" s="1026"/>
      <c r="G103" s="1004" t="s">
        <v>325</v>
      </c>
      <c r="H103" s="1005"/>
      <c r="I103" s="999"/>
      <c r="J103" s="1006">
        <v>5600</v>
      </c>
      <c r="K103" s="1006">
        <v>5600</v>
      </c>
    </row>
    <row r="104" spans="1:11" s="623" customFormat="1" ht="47.25">
      <c r="A104" s="999">
        <v>102</v>
      </c>
      <c r="B104" s="1003" t="s">
        <v>4306</v>
      </c>
      <c r="C104" s="1004"/>
      <c r="D104" s="1004"/>
      <c r="E104" s="1004"/>
      <c r="F104" s="1026"/>
      <c r="G104" s="1004" t="s">
        <v>325</v>
      </c>
      <c r="H104" s="1005"/>
      <c r="I104" s="999"/>
      <c r="J104" s="1006">
        <v>5600</v>
      </c>
      <c r="K104" s="1006">
        <v>5600</v>
      </c>
    </row>
    <row r="105" spans="1:11" s="623" customFormat="1" ht="31.5">
      <c r="A105" s="999">
        <v>103</v>
      </c>
      <c r="B105" s="1003" t="s">
        <v>4303</v>
      </c>
      <c r="C105" s="1004"/>
      <c r="D105" s="1004"/>
      <c r="E105" s="1004"/>
      <c r="F105" s="1026"/>
      <c r="G105" s="1004" t="s">
        <v>325</v>
      </c>
      <c r="H105" s="1005"/>
      <c r="I105" s="999"/>
      <c r="J105" s="1006">
        <v>5600</v>
      </c>
      <c r="K105" s="1006">
        <v>5600</v>
      </c>
    </row>
    <row r="106" spans="1:11" s="623" customFormat="1" ht="47.25">
      <c r="A106" s="999">
        <v>104</v>
      </c>
      <c r="B106" s="1003" t="s">
        <v>4308</v>
      </c>
      <c r="C106" s="1004"/>
      <c r="D106" s="1004"/>
      <c r="E106" s="1004"/>
      <c r="F106" s="1026"/>
      <c r="G106" s="1004" t="s">
        <v>325</v>
      </c>
      <c r="H106" s="1005"/>
      <c r="I106" s="999"/>
      <c r="J106" s="1006">
        <v>5600</v>
      </c>
      <c r="K106" s="1006">
        <v>5600</v>
      </c>
    </row>
    <row r="107" spans="1:11" s="623" customFormat="1" ht="31.5">
      <c r="A107" s="999">
        <v>105</v>
      </c>
      <c r="B107" s="1003" t="s">
        <v>4297</v>
      </c>
      <c r="C107" s="1004"/>
      <c r="D107" s="1004"/>
      <c r="E107" s="1004"/>
      <c r="F107" s="1026"/>
      <c r="G107" s="1004" t="s">
        <v>325</v>
      </c>
      <c r="H107" s="1005"/>
      <c r="I107" s="999"/>
      <c r="J107" s="1006">
        <v>7000</v>
      </c>
      <c r="K107" s="1006">
        <v>7000</v>
      </c>
    </row>
    <row r="108" spans="1:11" s="623" customFormat="1" ht="31.5">
      <c r="A108" s="999">
        <v>106</v>
      </c>
      <c r="B108" s="1003" t="s">
        <v>4299</v>
      </c>
      <c r="C108" s="1004"/>
      <c r="D108" s="1004"/>
      <c r="E108" s="1004"/>
      <c r="F108" s="1026"/>
      <c r="G108" s="1004" t="s">
        <v>2520</v>
      </c>
      <c r="H108" s="1005"/>
      <c r="I108" s="999"/>
      <c r="J108" s="1006">
        <v>11400</v>
      </c>
      <c r="K108" s="1006">
        <v>11400</v>
      </c>
    </row>
    <row r="109" spans="1:11" s="623" customFormat="1" ht="31.5">
      <c r="A109" s="999">
        <v>107</v>
      </c>
      <c r="B109" s="1003" t="s">
        <v>4298</v>
      </c>
      <c r="C109" s="1004"/>
      <c r="D109" s="1004"/>
      <c r="E109" s="1004"/>
      <c r="F109" s="1026"/>
      <c r="G109" s="1004" t="s">
        <v>325</v>
      </c>
      <c r="H109" s="1005"/>
      <c r="I109" s="999"/>
      <c r="J109" s="1006">
        <v>8400</v>
      </c>
      <c r="K109" s="1006">
        <v>8400</v>
      </c>
    </row>
    <row r="110" spans="1:11" s="623" customFormat="1" ht="31.5">
      <c r="A110" s="999">
        <v>108</v>
      </c>
      <c r="B110" s="1003" t="s">
        <v>4303</v>
      </c>
      <c r="C110" s="1004"/>
      <c r="D110" s="1004"/>
      <c r="E110" s="1004"/>
      <c r="F110" s="1026"/>
      <c r="G110" s="1004" t="s">
        <v>325</v>
      </c>
      <c r="H110" s="1005"/>
      <c r="I110" s="999"/>
      <c r="J110" s="1006">
        <v>5600</v>
      </c>
      <c r="K110" s="1006">
        <v>5600</v>
      </c>
    </row>
    <row r="111" spans="1:11" s="623" customFormat="1" ht="47.25">
      <c r="A111" s="999">
        <v>109</v>
      </c>
      <c r="B111" s="1003" t="s">
        <v>4308</v>
      </c>
      <c r="C111" s="1004"/>
      <c r="D111" s="1004"/>
      <c r="E111" s="1004"/>
      <c r="F111" s="1026"/>
      <c r="G111" s="1004" t="s">
        <v>325</v>
      </c>
      <c r="H111" s="1005"/>
      <c r="I111" s="999"/>
      <c r="J111" s="1006">
        <v>5600</v>
      </c>
      <c r="K111" s="1006">
        <v>5600</v>
      </c>
    </row>
    <row r="112" spans="1:11" s="623" customFormat="1" ht="31.5">
      <c r="A112" s="999">
        <v>110</v>
      </c>
      <c r="B112" s="1003" t="s">
        <v>4297</v>
      </c>
      <c r="C112" s="1004"/>
      <c r="D112" s="1004"/>
      <c r="E112" s="1004"/>
      <c r="F112" s="1026"/>
      <c r="G112" s="1004" t="s">
        <v>325</v>
      </c>
      <c r="H112" s="1005"/>
      <c r="I112" s="999"/>
      <c r="J112" s="1006">
        <v>7000</v>
      </c>
      <c r="K112" s="1006">
        <v>7000</v>
      </c>
    </row>
    <row r="113" spans="1:11" s="623" customFormat="1" ht="31.5">
      <c r="A113" s="999">
        <v>111</v>
      </c>
      <c r="B113" s="1003" t="s">
        <v>4299</v>
      </c>
      <c r="C113" s="1004"/>
      <c r="D113" s="1004"/>
      <c r="E113" s="1004"/>
      <c r="F113" s="1026"/>
      <c r="G113" s="1004" t="s">
        <v>2520</v>
      </c>
      <c r="H113" s="1005"/>
      <c r="I113" s="999"/>
      <c r="J113" s="1006">
        <v>11400</v>
      </c>
      <c r="K113" s="1006">
        <v>11400</v>
      </c>
    </row>
    <row r="114" spans="1:11" s="623" customFormat="1" ht="31.5">
      <c r="A114" s="999">
        <v>112</v>
      </c>
      <c r="B114" s="1003" t="s">
        <v>4299</v>
      </c>
      <c r="C114" s="1004"/>
      <c r="D114" s="1004"/>
      <c r="E114" s="1004"/>
      <c r="F114" s="1026"/>
      <c r="G114" s="1004" t="s">
        <v>2520</v>
      </c>
      <c r="H114" s="1005"/>
      <c r="I114" s="999"/>
      <c r="J114" s="1006">
        <v>10800</v>
      </c>
      <c r="K114" s="1006">
        <v>10800</v>
      </c>
    </row>
    <row r="115" spans="1:11" s="623" customFormat="1" ht="31.5">
      <c r="A115" s="999">
        <v>113</v>
      </c>
      <c r="B115" s="1003" t="s">
        <v>4302</v>
      </c>
      <c r="C115" s="1004"/>
      <c r="D115" s="1004"/>
      <c r="E115" s="1004"/>
      <c r="F115" s="1026"/>
      <c r="G115" s="1004" t="s">
        <v>325</v>
      </c>
      <c r="H115" s="1005"/>
      <c r="I115" s="999"/>
      <c r="J115" s="1006">
        <v>5600</v>
      </c>
      <c r="K115" s="1006">
        <v>5600</v>
      </c>
    </row>
    <row r="116" spans="1:11" s="623" customFormat="1" ht="47.25">
      <c r="A116" s="999">
        <v>114</v>
      </c>
      <c r="B116" s="1003" t="s">
        <v>4306</v>
      </c>
      <c r="C116" s="1004"/>
      <c r="D116" s="1004"/>
      <c r="E116" s="1004"/>
      <c r="F116" s="1026"/>
      <c r="G116" s="1004" t="s">
        <v>325</v>
      </c>
      <c r="H116" s="1005"/>
      <c r="I116" s="999"/>
      <c r="J116" s="1006">
        <v>5600</v>
      </c>
      <c r="K116" s="1006">
        <v>5600</v>
      </c>
    </row>
    <row r="117" spans="1:11" s="623" customFormat="1" ht="31.5">
      <c r="A117" s="999">
        <v>115</v>
      </c>
      <c r="B117" s="1003" t="s">
        <v>4307</v>
      </c>
      <c r="C117" s="1004"/>
      <c r="D117" s="1004"/>
      <c r="E117" s="1004"/>
      <c r="F117" s="1026"/>
      <c r="G117" s="1004" t="s">
        <v>325</v>
      </c>
      <c r="H117" s="1005"/>
      <c r="I117" s="999"/>
      <c r="J117" s="1006">
        <v>5600</v>
      </c>
      <c r="K117" s="1006">
        <v>5600</v>
      </c>
    </row>
    <row r="118" spans="1:11" s="623" customFormat="1" ht="31.5">
      <c r="A118" s="999">
        <v>116</v>
      </c>
      <c r="B118" s="1003" t="s">
        <v>4298</v>
      </c>
      <c r="C118" s="1004"/>
      <c r="D118" s="1004"/>
      <c r="E118" s="1004"/>
      <c r="F118" s="1026"/>
      <c r="G118" s="1004" t="s">
        <v>325</v>
      </c>
      <c r="H118" s="1005"/>
      <c r="I118" s="999"/>
      <c r="J118" s="1006">
        <v>8400</v>
      </c>
      <c r="K118" s="1006">
        <v>8400</v>
      </c>
    </row>
    <row r="119" spans="1:11" s="623" customFormat="1" ht="31.5">
      <c r="A119" s="999">
        <v>117</v>
      </c>
      <c r="B119" s="1003" t="s">
        <v>4299</v>
      </c>
      <c r="C119" s="1004"/>
      <c r="D119" s="1004"/>
      <c r="E119" s="1004"/>
      <c r="F119" s="1026"/>
      <c r="G119" s="1004" t="s">
        <v>2520</v>
      </c>
      <c r="H119" s="1005"/>
      <c r="I119" s="999"/>
      <c r="J119" s="1006">
        <v>18600</v>
      </c>
      <c r="K119" s="1006">
        <v>18600</v>
      </c>
    </row>
    <row r="120" spans="1:11" s="623" customFormat="1" ht="31.5">
      <c r="A120" s="999">
        <v>118</v>
      </c>
      <c r="B120" s="1003" t="s">
        <v>4298</v>
      </c>
      <c r="C120" s="1004"/>
      <c r="D120" s="1004"/>
      <c r="E120" s="1004"/>
      <c r="F120" s="1026"/>
      <c r="G120" s="1004" t="s">
        <v>325</v>
      </c>
      <c r="H120" s="1005"/>
      <c r="I120" s="999"/>
      <c r="J120" s="1006">
        <v>8400</v>
      </c>
      <c r="K120" s="1006">
        <v>8400</v>
      </c>
    </row>
    <row r="121" spans="1:11" s="623" customFormat="1" ht="47.25">
      <c r="A121" s="999">
        <v>119</v>
      </c>
      <c r="B121" s="1003" t="s">
        <v>4308</v>
      </c>
      <c r="C121" s="1004"/>
      <c r="D121" s="1004"/>
      <c r="E121" s="1004"/>
      <c r="F121" s="1026"/>
      <c r="G121" s="1004" t="s">
        <v>325</v>
      </c>
      <c r="H121" s="1005"/>
      <c r="I121" s="999"/>
      <c r="J121" s="1006">
        <v>5600</v>
      </c>
      <c r="K121" s="1006">
        <v>5600</v>
      </c>
    </row>
    <row r="122" spans="1:11" s="623" customFormat="1" ht="47.25">
      <c r="A122" s="999">
        <v>120</v>
      </c>
      <c r="B122" s="1003" t="s">
        <v>4306</v>
      </c>
      <c r="C122" s="1004"/>
      <c r="D122" s="1004"/>
      <c r="E122" s="1004"/>
      <c r="F122" s="1026"/>
      <c r="G122" s="1004" t="s">
        <v>325</v>
      </c>
      <c r="H122" s="1005"/>
      <c r="I122" s="999"/>
      <c r="J122" s="1006">
        <v>5600</v>
      </c>
      <c r="K122" s="1006">
        <v>5600</v>
      </c>
    </row>
    <row r="123" spans="1:11" s="623" customFormat="1" ht="31.5">
      <c r="A123" s="999">
        <v>121</v>
      </c>
      <c r="B123" s="1003" t="s">
        <v>4307</v>
      </c>
      <c r="C123" s="1004"/>
      <c r="D123" s="1004"/>
      <c r="E123" s="1004"/>
      <c r="F123" s="1026"/>
      <c r="G123" s="1004" t="s">
        <v>325</v>
      </c>
      <c r="H123" s="1005"/>
      <c r="I123" s="999"/>
      <c r="J123" s="1006">
        <v>5600</v>
      </c>
      <c r="K123" s="1006">
        <v>5600</v>
      </c>
    </row>
    <row r="124" spans="1:11" s="623" customFormat="1" ht="31.5">
      <c r="A124" s="999">
        <v>122</v>
      </c>
      <c r="B124" s="1003" t="s">
        <v>4297</v>
      </c>
      <c r="C124" s="1004"/>
      <c r="D124" s="1004"/>
      <c r="E124" s="1004"/>
      <c r="F124" s="1026"/>
      <c r="G124" s="1004" t="s">
        <v>325</v>
      </c>
      <c r="H124" s="1005"/>
      <c r="I124" s="999"/>
      <c r="J124" s="1006">
        <v>7000</v>
      </c>
      <c r="K124" s="1006">
        <v>7000</v>
      </c>
    </row>
    <row r="125" spans="1:11" s="623" customFormat="1" ht="31.5">
      <c r="A125" s="999">
        <v>123</v>
      </c>
      <c r="B125" s="1003" t="s">
        <v>4302</v>
      </c>
      <c r="C125" s="1004"/>
      <c r="D125" s="1004"/>
      <c r="E125" s="1004"/>
      <c r="F125" s="1026"/>
      <c r="G125" s="1004" t="s">
        <v>325</v>
      </c>
      <c r="H125" s="1005"/>
      <c r="I125" s="999"/>
      <c r="J125" s="1006">
        <v>5600</v>
      </c>
      <c r="K125" s="1006">
        <v>5600</v>
      </c>
    </row>
    <row r="126" spans="1:11" s="623" customFormat="1" ht="31.5">
      <c r="A126" s="999">
        <v>124</v>
      </c>
      <c r="B126" s="1003" t="s">
        <v>4303</v>
      </c>
      <c r="C126" s="1004"/>
      <c r="D126" s="1004"/>
      <c r="E126" s="1004"/>
      <c r="F126" s="1026"/>
      <c r="G126" s="1004" t="s">
        <v>325</v>
      </c>
      <c r="H126" s="1005"/>
      <c r="I126" s="999"/>
      <c r="J126" s="1006">
        <v>5600</v>
      </c>
      <c r="K126" s="1006">
        <v>5600</v>
      </c>
    </row>
    <row r="127" spans="1:11" s="623" customFormat="1" ht="47.25">
      <c r="A127" s="999">
        <v>125</v>
      </c>
      <c r="B127" s="1003" t="s">
        <v>4320</v>
      </c>
      <c r="C127" s="1004"/>
      <c r="D127" s="1004"/>
      <c r="E127" s="1004"/>
      <c r="F127" s="1026"/>
      <c r="G127" s="1004" t="s">
        <v>4321</v>
      </c>
      <c r="H127" s="1005"/>
      <c r="I127" s="999"/>
      <c r="J127" s="1006">
        <v>10000</v>
      </c>
      <c r="K127" s="1006">
        <v>10000</v>
      </c>
    </row>
    <row r="128" spans="1:11" s="623" customFormat="1" ht="47.25">
      <c r="A128" s="999">
        <v>126</v>
      </c>
      <c r="B128" s="1003" t="s">
        <v>326</v>
      </c>
      <c r="C128" s="1004"/>
      <c r="D128" s="1004"/>
      <c r="E128" s="1004"/>
      <c r="F128" s="1026"/>
      <c r="G128" s="1004" t="s">
        <v>325</v>
      </c>
      <c r="H128" s="1005"/>
      <c r="I128" s="999"/>
      <c r="J128" s="1006">
        <v>44800</v>
      </c>
      <c r="K128" s="1006">
        <v>44800</v>
      </c>
    </row>
    <row r="129" spans="1:11" s="623" customFormat="1" ht="31.5">
      <c r="A129" s="999">
        <v>127</v>
      </c>
      <c r="B129" s="1003" t="s">
        <v>4298</v>
      </c>
      <c r="C129" s="1004"/>
      <c r="D129" s="1004"/>
      <c r="E129" s="1004"/>
      <c r="F129" s="1026"/>
      <c r="G129" s="1004" t="s">
        <v>325</v>
      </c>
      <c r="H129" s="1005"/>
      <c r="I129" s="999"/>
      <c r="J129" s="1006">
        <v>39200</v>
      </c>
      <c r="K129" s="1006">
        <v>39200</v>
      </c>
    </row>
    <row r="130" spans="1:11" s="623" customFormat="1" ht="31.5">
      <c r="A130" s="999">
        <v>128</v>
      </c>
      <c r="B130" s="1003" t="s">
        <v>4299</v>
      </c>
      <c r="C130" s="1004"/>
      <c r="D130" s="1004"/>
      <c r="E130" s="1004"/>
      <c r="F130" s="1026"/>
      <c r="G130" s="1004" t="s">
        <v>2520</v>
      </c>
      <c r="H130" s="1005"/>
      <c r="I130" s="999"/>
      <c r="J130" s="1006">
        <v>33600</v>
      </c>
      <c r="K130" s="1006">
        <v>33600</v>
      </c>
    </row>
    <row r="131" spans="1:11" s="623" customFormat="1" ht="47.25">
      <c r="A131" s="999">
        <v>129</v>
      </c>
      <c r="B131" s="1003" t="s">
        <v>4310</v>
      </c>
      <c r="C131" s="1004"/>
      <c r="D131" s="1004"/>
      <c r="E131" s="1004"/>
      <c r="F131" s="1026"/>
      <c r="G131" s="1004" t="s">
        <v>325</v>
      </c>
      <c r="H131" s="1005"/>
      <c r="I131" s="999"/>
      <c r="J131" s="1006">
        <v>56000</v>
      </c>
      <c r="K131" s="1006">
        <v>56000</v>
      </c>
    </row>
    <row r="132" spans="1:11" s="623" customFormat="1" ht="47.25">
      <c r="A132" s="999">
        <v>130</v>
      </c>
      <c r="B132" s="1003" t="s">
        <v>4306</v>
      </c>
      <c r="C132" s="1004"/>
      <c r="D132" s="1004"/>
      <c r="E132" s="1004"/>
      <c r="F132" s="1026"/>
      <c r="G132" s="1004" t="s">
        <v>325</v>
      </c>
      <c r="H132" s="1005"/>
      <c r="I132" s="999"/>
      <c r="J132" s="1006">
        <v>39200</v>
      </c>
      <c r="K132" s="1006">
        <v>39200</v>
      </c>
    </row>
    <row r="133" spans="1:11" s="623" customFormat="1" ht="47.25">
      <c r="A133" s="999">
        <v>131</v>
      </c>
      <c r="B133" s="1003" t="s">
        <v>326</v>
      </c>
      <c r="C133" s="1004"/>
      <c r="D133" s="1004"/>
      <c r="E133" s="1004"/>
      <c r="F133" s="1026"/>
      <c r="G133" s="1004" t="s">
        <v>4305</v>
      </c>
      <c r="H133" s="1005"/>
      <c r="I133" s="999"/>
      <c r="J133" s="1006">
        <v>50000</v>
      </c>
      <c r="K133" s="1006">
        <v>50000</v>
      </c>
    </row>
    <row r="134" spans="1:11" s="623" customFormat="1" ht="47.25">
      <c r="A134" s="999">
        <v>132</v>
      </c>
      <c r="B134" s="1003" t="s">
        <v>4317</v>
      </c>
      <c r="C134" s="1004"/>
      <c r="D134" s="1004"/>
      <c r="E134" s="1004"/>
      <c r="F134" s="1026"/>
      <c r="G134" s="1004" t="s">
        <v>4305</v>
      </c>
      <c r="H134" s="1005"/>
      <c r="I134" s="999"/>
      <c r="J134" s="1006">
        <v>50000</v>
      </c>
      <c r="K134" s="1006">
        <v>50000</v>
      </c>
    </row>
    <row r="135" spans="1:11" s="623" customFormat="1" ht="47.25">
      <c r="A135" s="999">
        <v>133</v>
      </c>
      <c r="B135" s="1003" t="s">
        <v>4313</v>
      </c>
      <c r="C135" s="1004"/>
      <c r="D135" s="1004"/>
      <c r="E135" s="1004"/>
      <c r="F135" s="1026"/>
      <c r="G135" s="1004" t="s">
        <v>4305</v>
      </c>
      <c r="H135" s="1005"/>
      <c r="I135" s="999"/>
      <c r="J135" s="1006">
        <v>50000</v>
      </c>
      <c r="K135" s="1006">
        <v>50000</v>
      </c>
    </row>
    <row r="136" spans="1:11" s="623" customFormat="1" ht="47.25">
      <c r="A136" s="999">
        <v>134</v>
      </c>
      <c r="B136" s="1003" t="s">
        <v>4311</v>
      </c>
      <c r="C136" s="1004"/>
      <c r="D136" s="1004"/>
      <c r="E136" s="1004"/>
      <c r="F136" s="1026"/>
      <c r="G136" s="1004" t="s">
        <v>4305</v>
      </c>
      <c r="H136" s="1005"/>
      <c r="I136" s="999"/>
      <c r="J136" s="1006">
        <v>50000</v>
      </c>
      <c r="K136" s="1006">
        <v>50000</v>
      </c>
    </row>
    <row r="137" spans="1:11" s="623" customFormat="1" ht="78.75">
      <c r="A137" s="999">
        <v>135</v>
      </c>
      <c r="B137" s="1003" t="s">
        <v>4322</v>
      </c>
      <c r="C137" s="1004"/>
      <c r="D137" s="1004"/>
      <c r="E137" s="1004"/>
      <c r="F137" s="1026"/>
      <c r="G137" s="1004" t="s">
        <v>298</v>
      </c>
      <c r="H137" s="1005"/>
      <c r="I137" s="999"/>
      <c r="J137" s="1006">
        <v>11200</v>
      </c>
      <c r="K137" s="1006">
        <v>11200</v>
      </c>
    </row>
    <row r="138" spans="1:11" s="623" customFormat="1" ht="47.25">
      <c r="A138" s="999">
        <v>136</v>
      </c>
      <c r="B138" s="1003" t="s">
        <v>4317</v>
      </c>
      <c r="C138" s="1004"/>
      <c r="D138" s="1004"/>
      <c r="E138" s="1004"/>
      <c r="F138" s="1026"/>
      <c r="G138" s="1004" t="s">
        <v>325</v>
      </c>
      <c r="H138" s="1005"/>
      <c r="I138" s="999"/>
      <c r="J138" s="1006">
        <v>56000</v>
      </c>
      <c r="K138" s="1006">
        <v>56000</v>
      </c>
    </row>
    <row r="139" spans="1:11" s="623" customFormat="1" ht="47.25">
      <c r="A139" s="999">
        <v>137</v>
      </c>
      <c r="B139" s="1003" t="s">
        <v>4310</v>
      </c>
      <c r="C139" s="1004"/>
      <c r="D139" s="1004"/>
      <c r="E139" s="1004"/>
      <c r="F139" s="1026"/>
      <c r="G139" s="1004" t="s">
        <v>325</v>
      </c>
      <c r="H139" s="1005"/>
      <c r="I139" s="999"/>
      <c r="J139" s="1006">
        <v>70000</v>
      </c>
      <c r="K139" s="1006">
        <v>70000</v>
      </c>
    </row>
    <row r="140" spans="1:11" s="623" customFormat="1" ht="31.5">
      <c r="A140" s="999">
        <v>138</v>
      </c>
      <c r="B140" s="1003" t="s">
        <v>327</v>
      </c>
      <c r="C140" s="1004"/>
      <c r="D140" s="1004"/>
      <c r="E140" s="1004"/>
      <c r="F140" s="1026"/>
      <c r="G140" s="1004" t="s">
        <v>325</v>
      </c>
      <c r="H140" s="1005"/>
      <c r="I140" s="999"/>
      <c r="J140" s="1006">
        <v>56000</v>
      </c>
      <c r="K140" s="1006">
        <v>56000</v>
      </c>
    </row>
    <row r="141" spans="1:11" s="623" customFormat="1" ht="47.25">
      <c r="A141" s="999">
        <v>139</v>
      </c>
      <c r="B141" s="1003" t="s">
        <v>326</v>
      </c>
      <c r="C141" s="1004"/>
      <c r="D141" s="1004"/>
      <c r="E141" s="1004"/>
      <c r="F141" s="1026"/>
      <c r="G141" s="1004" t="s">
        <v>325</v>
      </c>
      <c r="H141" s="1005"/>
      <c r="I141" s="999"/>
      <c r="J141" s="1006">
        <v>56000</v>
      </c>
      <c r="K141" s="1006">
        <v>56000</v>
      </c>
    </row>
    <row r="142" spans="1:11" s="623" customFormat="1" ht="47.25">
      <c r="A142" s="999">
        <v>140</v>
      </c>
      <c r="B142" s="1003" t="s">
        <v>4313</v>
      </c>
      <c r="C142" s="1004"/>
      <c r="D142" s="1004"/>
      <c r="E142" s="1004"/>
      <c r="F142" s="1026"/>
      <c r="G142" s="1004" t="s">
        <v>325</v>
      </c>
      <c r="H142" s="1005"/>
      <c r="I142" s="999"/>
      <c r="J142" s="1006">
        <v>31500</v>
      </c>
      <c r="K142" s="1006">
        <v>31500</v>
      </c>
    </row>
    <row r="143" spans="1:11" s="623" customFormat="1" ht="47.25">
      <c r="A143" s="999">
        <v>141</v>
      </c>
      <c r="B143" s="1003" t="s">
        <v>4311</v>
      </c>
      <c r="C143" s="1004"/>
      <c r="D143" s="1004"/>
      <c r="E143" s="1004"/>
      <c r="F143" s="1026"/>
      <c r="G143" s="1004" t="s">
        <v>325</v>
      </c>
      <c r="H143" s="1005"/>
      <c r="I143" s="999"/>
      <c r="J143" s="1006">
        <v>56000</v>
      </c>
      <c r="K143" s="1006">
        <v>56000</v>
      </c>
    </row>
    <row r="144" spans="1:11" s="623" customFormat="1" ht="47.25">
      <c r="A144" s="999">
        <v>142</v>
      </c>
      <c r="B144" s="1003" t="s">
        <v>324</v>
      </c>
      <c r="C144" s="1004"/>
      <c r="D144" s="1004"/>
      <c r="E144" s="1004"/>
      <c r="F144" s="1026"/>
      <c r="G144" s="1004" t="s">
        <v>325</v>
      </c>
      <c r="H144" s="1005"/>
      <c r="I144" s="999"/>
      <c r="J144" s="1006">
        <v>142200</v>
      </c>
      <c r="K144" s="1006">
        <v>142200</v>
      </c>
    </row>
    <row r="145" spans="1:11" s="623" customFormat="1" ht="15.75">
      <c r="A145" s="999">
        <v>143</v>
      </c>
      <c r="B145" s="1000"/>
      <c r="C145" s="999" t="s">
        <v>4323</v>
      </c>
      <c r="D145" s="999"/>
      <c r="E145" s="999"/>
      <c r="F145" s="999"/>
      <c r="G145" s="999"/>
      <c r="H145" s="1001"/>
      <c r="I145" s="999"/>
      <c r="J145" s="1001">
        <v>2339500</v>
      </c>
      <c r="K145" s="1001">
        <v>2339500</v>
      </c>
    </row>
    <row r="146" spans="1:11" s="623" customFormat="1" ht="15.75">
      <c r="A146" s="999"/>
      <c r="B146" s="1000"/>
      <c r="C146" s="999" t="s">
        <v>4513</v>
      </c>
      <c r="D146" s="999"/>
      <c r="E146" s="999"/>
      <c r="F146" s="999"/>
      <c r="G146" s="999"/>
      <c r="H146" s="1001"/>
      <c r="I146" s="999"/>
      <c r="J146" s="1001"/>
      <c r="K146" s="1002">
        <v>3022700</v>
      </c>
    </row>
    <row r="147" spans="1:11" s="623" customFormat="1" ht="15.75">
      <c r="A147" s="999"/>
      <c r="B147" s="1000"/>
      <c r="C147" s="999"/>
      <c r="D147" s="999"/>
      <c r="E147" s="999"/>
      <c r="F147" s="999"/>
      <c r="G147" s="999"/>
      <c r="H147" s="1001"/>
      <c r="I147" s="999"/>
      <c r="J147" s="1001"/>
      <c r="K147" s="1002"/>
    </row>
    <row r="148" spans="1:11" s="623" customFormat="1" ht="15.75">
      <c r="A148" s="999"/>
      <c r="B148" s="1000"/>
      <c r="C148" s="999"/>
      <c r="D148" s="999"/>
      <c r="E148" s="999"/>
      <c r="F148" s="999"/>
      <c r="G148" s="999"/>
      <c r="H148" s="1001"/>
      <c r="I148" s="999"/>
      <c r="J148" s="1001"/>
      <c r="K148" s="1002"/>
    </row>
    <row r="149" spans="1:11" s="623" customFormat="1" ht="15.75">
      <c r="A149" s="999"/>
      <c r="B149" s="1000"/>
      <c r="C149" s="999"/>
      <c r="D149" s="999"/>
      <c r="E149" s="999"/>
      <c r="F149" s="999"/>
      <c r="G149" s="999"/>
      <c r="H149" s="1001"/>
      <c r="I149" s="999"/>
      <c r="J149" s="1001"/>
      <c r="K149" s="1002"/>
    </row>
    <row r="150" spans="1:11" s="623" customFormat="1" ht="15.75">
      <c r="A150" s="994" t="s">
        <v>331</v>
      </c>
      <c r="B150" s="995" t="s">
        <v>332</v>
      </c>
      <c r="C150" s="994"/>
      <c r="D150" s="994"/>
      <c r="E150" s="994"/>
      <c r="F150" s="994"/>
      <c r="G150" s="994"/>
      <c r="H150" s="994"/>
      <c r="I150" s="994"/>
      <c r="J150" s="994"/>
      <c r="K150" s="994"/>
    </row>
    <row r="154" spans="1:11" ht="15.75" thickBot="1">
      <c r="B154" s="1150"/>
      <c r="C154" s="1151"/>
      <c r="D154" s="1151"/>
      <c r="E154" s="1151"/>
      <c r="F154" s="1151"/>
      <c r="G154" s="1151"/>
      <c r="H154" s="1150"/>
    </row>
    <row r="155" spans="1:11" ht="15.75" thickBot="1">
      <c r="B155" s="1447" t="s">
        <v>336</v>
      </c>
      <c r="C155" s="1449" t="s">
        <v>337</v>
      </c>
      <c r="D155" s="1450"/>
      <c r="E155" s="1450"/>
      <c r="F155" s="1451"/>
      <c r="G155" s="1452" t="s">
        <v>338</v>
      </c>
      <c r="H155" s="1150"/>
    </row>
    <row r="156" spans="1:11" ht="27">
      <c r="B156" s="1448"/>
      <c r="C156" s="1253" t="s">
        <v>339</v>
      </c>
      <c r="D156" s="1253" t="s">
        <v>340</v>
      </c>
      <c r="E156" s="1253" t="s">
        <v>341</v>
      </c>
      <c r="F156" s="1253" t="s">
        <v>342</v>
      </c>
      <c r="G156" s="1453"/>
      <c r="H156" s="1150"/>
    </row>
    <row r="157" spans="1:11" ht="40.5">
      <c r="B157" s="1254" t="s">
        <v>343</v>
      </c>
      <c r="C157" s="1255">
        <v>0</v>
      </c>
      <c r="D157" s="1255"/>
      <c r="E157" s="1255"/>
      <c r="F157" s="1255"/>
      <c r="G157" s="1255">
        <v>0</v>
      </c>
      <c r="H157" s="1150"/>
    </row>
    <row r="158" spans="1:11" ht="68.25" thickBot="1">
      <c r="B158" s="1154" t="s">
        <v>344</v>
      </c>
      <c r="C158" s="1152">
        <v>2339500</v>
      </c>
      <c r="D158" s="1152">
        <v>0</v>
      </c>
      <c r="E158" s="1152">
        <v>0</v>
      </c>
      <c r="F158" s="1152">
        <v>0</v>
      </c>
      <c r="G158" s="1152">
        <v>2339500</v>
      </c>
      <c r="H158" s="1150"/>
    </row>
    <row r="159" spans="1:11" ht="95.25" thickBot="1">
      <c r="B159" s="1154" t="s">
        <v>345</v>
      </c>
      <c r="C159" s="1155"/>
      <c r="D159" s="1155"/>
      <c r="E159" s="1155"/>
      <c r="F159" s="1155"/>
      <c r="G159" s="1152">
        <f t="shared" ref="G159:G160" si="0">SUM(C159:F159)</f>
        <v>0</v>
      </c>
      <c r="H159" s="1150"/>
    </row>
    <row r="160" spans="1:11" ht="68.25" thickBot="1">
      <c r="B160" s="1154" t="s">
        <v>346</v>
      </c>
      <c r="C160" s="1155">
        <f>H16</f>
        <v>683200</v>
      </c>
      <c r="D160" s="1155"/>
      <c r="E160" s="1155"/>
      <c r="F160" s="1155"/>
      <c r="G160" s="1152">
        <f t="shared" si="0"/>
        <v>683200</v>
      </c>
      <c r="H160" s="1150"/>
    </row>
    <row r="161" spans="2:8" ht="54.75" thickBot="1">
      <c r="B161" s="1156" t="s">
        <v>347</v>
      </c>
      <c r="C161" s="1152">
        <v>3022700</v>
      </c>
      <c r="D161" s="1152">
        <v>0</v>
      </c>
      <c r="E161" s="1152">
        <v>0</v>
      </c>
      <c r="F161" s="1152">
        <v>0</v>
      </c>
      <c r="G161" s="1152">
        <v>3022700</v>
      </c>
      <c r="H161" s="1150"/>
    </row>
    <row r="162" spans="2:8" ht="41.25" thickBot="1">
      <c r="B162" s="1153" t="s">
        <v>348</v>
      </c>
      <c r="C162" s="1152">
        <f>C160+C158</f>
        <v>3022700</v>
      </c>
      <c r="D162" s="1152">
        <f>D161+D158</f>
        <v>0</v>
      </c>
      <c r="E162" s="1152">
        <f>E161+E158</f>
        <v>0</v>
      </c>
      <c r="F162" s="1152">
        <f>F161+F158</f>
        <v>0</v>
      </c>
      <c r="G162" s="1152">
        <f>G160+G158</f>
        <v>3022700</v>
      </c>
      <c r="H162" s="1150"/>
    </row>
    <row r="163" spans="2:8" ht="15.75" thickBot="1">
      <c r="B163" s="1153" t="s">
        <v>349</v>
      </c>
      <c r="C163" s="1157" t="s">
        <v>4801</v>
      </c>
      <c r="D163" s="1157" t="s">
        <v>4801</v>
      </c>
      <c r="E163" s="1157" t="s">
        <v>4801</v>
      </c>
      <c r="F163" s="1157" t="s">
        <v>4801</v>
      </c>
      <c r="G163" s="1157">
        <v>1</v>
      </c>
      <c r="H163" s="1150"/>
    </row>
  </sheetData>
  <mergeCells count="10">
    <mergeCell ref="B155:B156"/>
    <mergeCell ref="C155:F155"/>
    <mergeCell ref="G155:G156"/>
    <mergeCell ref="F1:F2"/>
    <mergeCell ref="G1:G2"/>
    <mergeCell ref="A1:A2"/>
    <mergeCell ref="B1:B2"/>
    <mergeCell ref="C1:C2"/>
    <mergeCell ref="D1:D2"/>
    <mergeCell ref="E1: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topLeftCell="A10" workbookViewId="0">
      <selection activeCell="F24" sqref="F24"/>
    </sheetView>
  </sheetViews>
  <sheetFormatPr defaultColWidth="9.140625" defaultRowHeight="15.75"/>
  <cols>
    <col min="1" max="1" width="4.140625" style="846" customWidth="1"/>
    <col min="2" max="2" width="17.5703125" style="846" customWidth="1"/>
    <col min="3" max="4" width="19.5703125" style="846" customWidth="1"/>
    <col min="5" max="5" width="20.140625" style="846" customWidth="1"/>
    <col min="6" max="6" width="20.28515625" style="846" customWidth="1"/>
    <col min="7" max="7" width="20.42578125" style="846" customWidth="1"/>
    <col min="8" max="8" width="18.7109375" style="846" bestFit="1" customWidth="1"/>
    <col min="9" max="16384" width="9.140625" style="846"/>
  </cols>
  <sheetData>
    <row r="1" spans="1:7">
      <c r="A1" s="779" t="s">
        <v>310</v>
      </c>
      <c r="B1" s="991"/>
      <c r="C1" s="991"/>
      <c r="D1" s="991"/>
      <c r="E1" s="991"/>
      <c r="F1" s="991"/>
      <c r="G1" s="991"/>
    </row>
    <row r="2" spans="1:7" ht="21.75" customHeight="1">
      <c r="A2" s="1350" t="s">
        <v>4744</v>
      </c>
      <c r="B2" s="1351"/>
      <c r="C2" s="1351"/>
      <c r="D2" s="1351"/>
      <c r="E2" s="1351"/>
      <c r="F2" s="1351"/>
      <c r="G2" s="1352"/>
    </row>
    <row r="3" spans="1:7" ht="27" customHeight="1">
      <c r="A3" s="1347" t="s">
        <v>4533</v>
      </c>
      <c r="B3" s="1348"/>
      <c r="C3" s="1348"/>
      <c r="D3" s="1348"/>
      <c r="E3" s="1348"/>
      <c r="F3" s="1348"/>
      <c r="G3" s="1349"/>
    </row>
    <row r="4" spans="1:7">
      <c r="F4" s="847"/>
      <c r="G4" s="847"/>
    </row>
    <row r="5" spans="1:7" ht="78.75">
      <c r="A5" s="848" t="s">
        <v>1667</v>
      </c>
      <c r="B5" s="848" t="s">
        <v>2316</v>
      </c>
      <c r="C5" s="848" t="s">
        <v>317</v>
      </c>
      <c r="D5" s="848" t="s">
        <v>4534</v>
      </c>
      <c r="E5" s="848" t="s">
        <v>4535</v>
      </c>
      <c r="F5" s="848" t="s">
        <v>4536</v>
      </c>
      <c r="G5" s="848" t="s">
        <v>4537</v>
      </c>
    </row>
    <row r="6" spans="1:7">
      <c r="A6" s="849"/>
      <c r="B6" s="848"/>
      <c r="C6" s="848" t="s">
        <v>3</v>
      </c>
      <c r="D6" s="848" t="s">
        <v>4</v>
      </c>
      <c r="E6" s="848" t="s">
        <v>2168</v>
      </c>
      <c r="F6" s="847"/>
      <c r="G6" s="847"/>
    </row>
    <row r="7" spans="1:7" ht="31.5">
      <c r="A7" s="846">
        <v>1</v>
      </c>
      <c r="B7" s="850" t="s">
        <v>4516</v>
      </c>
      <c r="C7" s="987" t="s">
        <v>453</v>
      </c>
      <c r="D7" s="852">
        <v>0</v>
      </c>
      <c r="E7" s="853"/>
      <c r="F7" s="854"/>
      <c r="G7" s="853"/>
    </row>
    <row r="8" spans="1:7" ht="22.5" customHeight="1">
      <c r="A8" s="855">
        <v>2</v>
      </c>
      <c r="B8" s="856" t="s">
        <v>4517</v>
      </c>
      <c r="C8" s="857">
        <f>FINANCE!H184</f>
        <v>144632366.38999999</v>
      </c>
      <c r="D8" s="852">
        <f>FINANCE!I184</f>
        <v>130249677</v>
      </c>
      <c r="E8" s="853">
        <f>C8-D8</f>
        <v>14382689.389999986</v>
      </c>
      <c r="F8" s="968">
        <f>FINANCE!J184</f>
        <v>130845976.84999999</v>
      </c>
      <c r="G8" s="857">
        <f>E8+F8</f>
        <v>145228666.23999998</v>
      </c>
    </row>
    <row r="9" spans="1:7" ht="33.75" customHeight="1">
      <c r="A9" s="855">
        <v>3</v>
      </c>
      <c r="B9" s="856" t="s">
        <v>4518</v>
      </c>
      <c r="C9" s="857">
        <f>AGRIC!H373</f>
        <v>2211500</v>
      </c>
      <c r="D9" s="852">
        <f>AGRIC!I373</f>
        <v>126250</v>
      </c>
      <c r="E9" s="853">
        <f>C9-D9</f>
        <v>2085250</v>
      </c>
      <c r="F9" s="968">
        <f>AGRIC!J373</f>
        <v>34104389.75</v>
      </c>
      <c r="G9" s="857">
        <f>AGRIC!K373</f>
        <v>36189639.75</v>
      </c>
    </row>
    <row r="10" spans="1:7" ht="23.25" customHeight="1">
      <c r="A10" s="855">
        <v>4</v>
      </c>
      <c r="B10" s="856" t="s">
        <v>4519</v>
      </c>
      <c r="C10" s="851"/>
      <c r="D10" s="852"/>
      <c r="F10" s="853"/>
      <c r="G10" s="968"/>
    </row>
    <row r="11" spans="1:7">
      <c r="A11" s="855">
        <v>5</v>
      </c>
      <c r="B11" s="856" t="s">
        <v>4520</v>
      </c>
      <c r="C11" s="851">
        <f>[3]WATER!G12</f>
        <v>0</v>
      </c>
      <c r="D11" s="852">
        <f>[3]WATER!H12</f>
        <v>0</v>
      </c>
      <c r="E11" s="853">
        <f t="shared" ref="E11:E20" si="0">C11-D11</f>
        <v>0</v>
      </c>
      <c r="F11" s="968">
        <f>WATER!J174</f>
        <v>108148545.14</v>
      </c>
      <c r="G11" s="857">
        <f t="shared" ref="G11:G20" si="1">E11+F11</f>
        <v>108148545.14</v>
      </c>
    </row>
    <row r="12" spans="1:7" ht="29.25" customHeight="1">
      <c r="A12" s="855">
        <v>6</v>
      </c>
      <c r="B12" s="850" t="s">
        <v>4521</v>
      </c>
      <c r="C12" s="851">
        <f>EDUCATION!G117</f>
        <v>2190663.7999999998</v>
      </c>
      <c r="D12" s="852">
        <f>EDUCATION!H117</f>
        <v>0</v>
      </c>
      <c r="E12" s="853">
        <f>C12-D12</f>
        <v>2190663.7999999998</v>
      </c>
      <c r="F12" s="968">
        <f>EDUCATION!I117</f>
        <v>26538236.850000001</v>
      </c>
      <c r="G12" s="857">
        <f>E12+F12</f>
        <v>28728900.650000002</v>
      </c>
    </row>
    <row r="13" spans="1:7">
      <c r="A13" s="855">
        <v>7</v>
      </c>
      <c r="B13" s="850" t="s">
        <v>4522</v>
      </c>
      <c r="C13" s="851"/>
      <c r="D13" s="852"/>
      <c r="F13" s="853"/>
      <c r="G13" s="968"/>
    </row>
    <row r="14" spans="1:7" ht="27.75" customHeight="1">
      <c r="A14" s="855">
        <v>8</v>
      </c>
      <c r="B14" s="850" t="s">
        <v>4523</v>
      </c>
      <c r="C14" s="851">
        <f>PSTD!H126</f>
        <v>0</v>
      </c>
      <c r="D14" s="852"/>
      <c r="E14" s="968">
        <f>PSTD!I140</f>
        <v>0</v>
      </c>
      <c r="F14" s="857">
        <f>PSTD!J126</f>
        <v>10960942.300000001</v>
      </c>
      <c r="G14" s="857">
        <f>E14+F14</f>
        <v>10960942.300000001</v>
      </c>
    </row>
    <row r="15" spans="1:7" ht="31.5">
      <c r="A15" s="855">
        <v>9</v>
      </c>
      <c r="B15" s="850" t="s">
        <v>4524</v>
      </c>
      <c r="C15" s="851">
        <f>'[3]CITY BOARD'!F13</f>
        <v>1454100</v>
      </c>
      <c r="D15" s="853">
        <f>C15</f>
        <v>1454100</v>
      </c>
      <c r="E15" s="846">
        <v>0</v>
      </c>
      <c r="F15" s="968">
        <v>0</v>
      </c>
      <c r="G15" s="857">
        <v>0</v>
      </c>
    </row>
    <row r="16" spans="1:7" ht="27.75" customHeight="1">
      <c r="A16" s="855">
        <v>10</v>
      </c>
      <c r="B16" s="846" t="s">
        <v>4525</v>
      </c>
      <c r="C16" s="851">
        <v>2000000</v>
      </c>
      <c r="D16" s="852">
        <v>11475289.799999999</v>
      </c>
      <c r="E16" s="988">
        <f>C16-D16</f>
        <v>-9475289.7999999989</v>
      </c>
      <c r="F16" s="853">
        <v>29562361.099999998</v>
      </c>
      <c r="G16" s="857">
        <f>E16+F16</f>
        <v>20087071.299999997</v>
      </c>
    </row>
    <row r="17" spans="1:8" ht="25.5" customHeight="1">
      <c r="A17" s="855">
        <v>11</v>
      </c>
      <c r="B17" s="850" t="s">
        <v>4526</v>
      </c>
      <c r="C17" s="851">
        <f>TRADE!H179</f>
        <v>12030216</v>
      </c>
      <c r="D17" s="852">
        <f>TRADE!I179</f>
        <v>612400</v>
      </c>
      <c r="E17" s="853">
        <f t="shared" si="0"/>
        <v>11417816</v>
      </c>
      <c r="F17" s="968">
        <f>TRADE!J179</f>
        <v>1604844.2</v>
      </c>
      <c r="G17" s="857">
        <f t="shared" si="1"/>
        <v>13022660.199999999</v>
      </c>
    </row>
    <row r="18" spans="1:8" ht="23.25" customHeight="1">
      <c r="A18" s="855">
        <v>12</v>
      </c>
      <c r="B18" s="850" t="s">
        <v>2291</v>
      </c>
      <c r="C18" s="851"/>
      <c r="D18" s="852"/>
      <c r="F18" s="853"/>
      <c r="G18" s="968"/>
    </row>
    <row r="19" spans="1:8" ht="26.25" customHeight="1">
      <c r="A19" s="855">
        <v>13</v>
      </c>
      <c r="B19" s="850" t="s">
        <v>4527</v>
      </c>
      <c r="C19" s="851">
        <f>ROADS!H164</f>
        <v>29891337.849999998</v>
      </c>
      <c r="D19" s="852">
        <f>ROADS!I164</f>
        <v>5101119.05</v>
      </c>
      <c r="E19" s="853">
        <f>C19-D19</f>
        <v>24790218.799999997</v>
      </c>
      <c r="F19" s="968">
        <f>ROADS!J164</f>
        <v>124568473.68999998</v>
      </c>
      <c r="G19" s="857">
        <f>E19+F19</f>
        <v>149358692.48999998</v>
      </c>
      <c r="H19" s="857"/>
    </row>
    <row r="20" spans="1:8" ht="31.5">
      <c r="A20" s="855">
        <v>14</v>
      </c>
      <c r="B20" s="850" t="s">
        <v>4528</v>
      </c>
      <c r="C20" s="851">
        <f>[3]NAIVASHA!F42</f>
        <v>0</v>
      </c>
      <c r="D20" s="852"/>
      <c r="E20" s="853">
        <f t="shared" si="0"/>
        <v>0</v>
      </c>
      <c r="F20" s="968">
        <v>0</v>
      </c>
      <c r="G20" s="857">
        <f t="shared" si="1"/>
        <v>0</v>
      </c>
    </row>
    <row r="21" spans="1:8">
      <c r="A21" s="855">
        <v>15</v>
      </c>
      <c r="B21" s="846" t="s">
        <v>4529</v>
      </c>
      <c r="C21" s="854">
        <f>HEALTH!H2197</f>
        <v>3842719</v>
      </c>
      <c r="D21" s="988">
        <f>HEALTH!I2197</f>
        <v>3642590</v>
      </c>
      <c r="E21" s="853">
        <f>C21-D21</f>
        <v>200129</v>
      </c>
      <c r="F21" s="968">
        <f>HEALTH!J2197</f>
        <v>156804168.90000004</v>
      </c>
      <c r="G21" s="857">
        <f>E21+F21</f>
        <v>157004297.90000004</v>
      </c>
    </row>
    <row r="22" spans="1:8">
      <c r="A22" s="855">
        <v>16</v>
      </c>
      <c r="B22" s="846" t="s">
        <v>2292</v>
      </c>
      <c r="C22" s="854"/>
      <c r="D22" s="988"/>
      <c r="F22" s="853"/>
      <c r="G22" s="968"/>
    </row>
    <row r="23" spans="1:8">
      <c r="A23" s="855">
        <v>17</v>
      </c>
      <c r="B23" s="846" t="s">
        <v>2293</v>
      </c>
      <c r="C23" s="854"/>
      <c r="D23" s="988"/>
      <c r="E23" s="853"/>
      <c r="F23" s="968"/>
      <c r="G23" s="857"/>
    </row>
    <row r="24" spans="1:8" ht="18">
      <c r="B24" s="859" t="s">
        <v>309</v>
      </c>
      <c r="C24" s="860">
        <f>SUM(C8:C22)</f>
        <v>198252903.03999999</v>
      </c>
      <c r="D24" s="989">
        <f>SUM(D8:D23)</f>
        <v>152661425.85000002</v>
      </c>
      <c r="E24" s="990">
        <f>SUM(E8:E22)</f>
        <v>45591477.189999983</v>
      </c>
      <c r="F24" s="861">
        <f>SUM(F7:F22)</f>
        <v>623137938.78000009</v>
      </c>
      <c r="G24" s="861">
        <f>SUM(G8:G23)</f>
        <v>668729415.97000003</v>
      </c>
    </row>
    <row r="25" spans="1:8">
      <c r="E25" s="857"/>
      <c r="F25" s="857"/>
    </row>
    <row r="26" spans="1:8">
      <c r="E26" s="857"/>
      <c r="F26" s="857"/>
      <c r="G26" s="857"/>
    </row>
    <row r="27" spans="1:8">
      <c r="E27" s="857"/>
      <c r="F27" s="857"/>
    </row>
    <row r="28" spans="1:8">
      <c r="D28" s="857"/>
    </row>
    <row r="29" spans="1:8">
      <c r="C29" s="857"/>
      <c r="D29" s="857"/>
      <c r="E29" s="857"/>
    </row>
  </sheetData>
  <mergeCells count="2">
    <mergeCell ref="A3:G3"/>
    <mergeCell ref="A2:G2"/>
  </mergeCells>
  <pageMargins left="0.7" right="0.7" top="0.75" bottom="0.75" header="0.3" footer="0.3"/>
  <pageSetup scale="64" fitToHeight="0" orientation="portrait" r:id="rId1"/>
  <ignoredErrors>
    <ignoredError sqref="G9 D2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L69"/>
  <sheetViews>
    <sheetView topLeftCell="E61" workbookViewId="0">
      <selection activeCell="I65" sqref="I65"/>
    </sheetView>
  </sheetViews>
  <sheetFormatPr defaultColWidth="8.7109375" defaultRowHeight="12"/>
  <cols>
    <col min="1" max="1" width="4.85546875" style="193" customWidth="1"/>
    <col min="2" max="2" width="29.28515625" style="193" customWidth="1"/>
    <col min="3" max="3" width="12.42578125" style="193" customWidth="1"/>
    <col min="4" max="4" width="22.42578125" style="193" customWidth="1"/>
    <col min="5" max="5" width="15.7109375" style="304" customWidth="1"/>
    <col min="6" max="6" width="23.42578125" style="304" customWidth="1"/>
    <col min="7" max="7" width="47.42578125" style="193" customWidth="1"/>
    <col min="8" max="8" width="14.28515625" style="193" customWidth="1"/>
    <col min="9" max="9" width="14.42578125" style="194" customWidth="1"/>
    <col min="10" max="10" width="18.85546875" style="193" bestFit="1" customWidth="1"/>
    <col min="11" max="11" width="20" style="193" customWidth="1"/>
    <col min="12" max="12" width="13.5703125" style="193" bestFit="1" customWidth="1"/>
    <col min="13" max="16384" width="8.7109375" style="193"/>
  </cols>
  <sheetData>
    <row r="1" spans="1:11" ht="60">
      <c r="A1" s="1354" t="s">
        <v>0</v>
      </c>
      <c r="B1" s="1354" t="s">
        <v>312</v>
      </c>
      <c r="C1" s="1354" t="s">
        <v>313</v>
      </c>
      <c r="D1" s="1354" t="s">
        <v>314</v>
      </c>
      <c r="E1" s="1356" t="s">
        <v>315</v>
      </c>
      <c r="F1" s="1356" t="s">
        <v>316</v>
      </c>
      <c r="G1" s="1354" t="s">
        <v>2</v>
      </c>
      <c r="H1" s="195" t="s">
        <v>317</v>
      </c>
      <c r="I1" s="196" t="s">
        <v>318</v>
      </c>
      <c r="J1" s="195" t="s">
        <v>319</v>
      </c>
      <c r="K1" s="195" t="s">
        <v>187</v>
      </c>
    </row>
    <row r="2" spans="1:11">
      <c r="A2" s="1355"/>
      <c r="B2" s="1355"/>
      <c r="C2" s="1355"/>
      <c r="D2" s="1355"/>
      <c r="E2" s="1357"/>
      <c r="F2" s="1357"/>
      <c r="G2" s="1355"/>
      <c r="H2" s="195" t="s">
        <v>3</v>
      </c>
      <c r="I2" s="196" t="s">
        <v>4</v>
      </c>
      <c r="J2" s="195" t="s">
        <v>320</v>
      </c>
      <c r="K2" s="195" t="s">
        <v>321</v>
      </c>
    </row>
    <row r="3" spans="1:11" s="199" customFormat="1">
      <c r="A3" s="197" t="s">
        <v>322</v>
      </c>
      <c r="B3" s="197" t="s">
        <v>323</v>
      </c>
      <c r="C3" s="197"/>
      <c r="D3" s="197"/>
      <c r="E3" s="305"/>
      <c r="F3" s="305"/>
      <c r="G3" s="197"/>
      <c r="H3" s="197"/>
      <c r="I3" s="198"/>
      <c r="J3" s="197"/>
      <c r="K3" s="197"/>
    </row>
    <row r="4" spans="1:11" s="199" customFormat="1">
      <c r="A4" s="200"/>
      <c r="B4" s="201"/>
      <c r="C4" s="200"/>
      <c r="D4" s="200"/>
      <c r="E4" s="306"/>
      <c r="F4" s="306"/>
      <c r="G4" s="200"/>
      <c r="H4" s="200"/>
      <c r="I4" s="202"/>
      <c r="J4" s="200"/>
      <c r="K4" s="200"/>
    </row>
    <row r="5" spans="1:11" s="199" customFormat="1" ht="24">
      <c r="A5" s="200">
        <v>1</v>
      </c>
      <c r="B5" s="203" t="s">
        <v>1888</v>
      </c>
      <c r="C5" s="204" t="s">
        <v>1889</v>
      </c>
      <c r="D5" s="205" t="s">
        <v>1890</v>
      </c>
      <c r="E5" s="307" t="s">
        <v>2522</v>
      </c>
      <c r="F5" s="308">
        <v>44901</v>
      </c>
      <c r="G5" s="206" t="s">
        <v>1891</v>
      </c>
      <c r="H5" s="207"/>
      <c r="I5" s="208"/>
      <c r="J5" s="209">
        <v>440220</v>
      </c>
      <c r="K5" s="209">
        <v>440220</v>
      </c>
    </row>
    <row r="6" spans="1:11" s="199" customFormat="1" ht="24">
      <c r="A6" s="200">
        <v>2</v>
      </c>
      <c r="B6" s="203" t="s">
        <v>1892</v>
      </c>
      <c r="C6" s="204" t="s">
        <v>1889</v>
      </c>
      <c r="D6" s="205" t="s">
        <v>1890</v>
      </c>
      <c r="E6" s="307" t="s">
        <v>2523</v>
      </c>
      <c r="F6" s="308">
        <v>44348</v>
      </c>
      <c r="G6" s="206" t="s">
        <v>1891</v>
      </c>
      <c r="H6" s="207"/>
      <c r="I6" s="208"/>
      <c r="J6" s="209">
        <v>575000</v>
      </c>
      <c r="K6" s="209">
        <v>575000</v>
      </c>
    </row>
    <row r="7" spans="1:11" s="199" customFormat="1" ht="24">
      <c r="A7" s="200">
        <v>3</v>
      </c>
      <c r="B7" s="203" t="s">
        <v>1893</v>
      </c>
      <c r="C7" s="204" t="s">
        <v>1889</v>
      </c>
      <c r="D7" s="205" t="s">
        <v>1890</v>
      </c>
      <c r="E7" s="309">
        <v>21567</v>
      </c>
      <c r="F7" s="308">
        <v>45140</v>
      </c>
      <c r="G7" s="206" t="s">
        <v>1891</v>
      </c>
      <c r="H7" s="207"/>
      <c r="I7" s="208"/>
      <c r="J7" s="209">
        <v>25000</v>
      </c>
      <c r="K7" s="209">
        <v>25000</v>
      </c>
    </row>
    <row r="8" spans="1:11" s="199" customFormat="1" ht="24">
      <c r="A8" s="200">
        <v>4</v>
      </c>
      <c r="B8" s="203" t="s">
        <v>1893</v>
      </c>
      <c r="C8" s="204" t="s">
        <v>1889</v>
      </c>
      <c r="D8" s="205" t="s">
        <v>1890</v>
      </c>
      <c r="E8" s="309">
        <v>21482</v>
      </c>
      <c r="F8" s="308">
        <v>45140</v>
      </c>
      <c r="G8" s="206" t="s">
        <v>1891</v>
      </c>
      <c r="H8" s="207"/>
      <c r="I8" s="208"/>
      <c r="J8" s="209">
        <v>17500</v>
      </c>
      <c r="K8" s="209">
        <v>17500</v>
      </c>
    </row>
    <row r="9" spans="1:11" s="199" customFormat="1" ht="24">
      <c r="A9" s="200">
        <v>5</v>
      </c>
      <c r="B9" s="203" t="s">
        <v>1894</v>
      </c>
      <c r="C9" s="204" t="s">
        <v>1889</v>
      </c>
      <c r="D9" s="205" t="s">
        <v>264</v>
      </c>
      <c r="E9" s="309">
        <v>22345</v>
      </c>
      <c r="F9" s="308">
        <v>45140</v>
      </c>
      <c r="G9" s="206" t="s">
        <v>1895</v>
      </c>
      <c r="H9" s="207"/>
      <c r="I9" s="208"/>
      <c r="J9" s="209">
        <v>493600</v>
      </c>
      <c r="K9" s="209">
        <v>493600</v>
      </c>
    </row>
    <row r="10" spans="1:11" s="199" customFormat="1" ht="24">
      <c r="A10" s="200">
        <v>6</v>
      </c>
      <c r="B10" s="203" t="s">
        <v>1894</v>
      </c>
      <c r="C10" s="204" t="s">
        <v>1889</v>
      </c>
      <c r="D10" s="205" t="s">
        <v>264</v>
      </c>
      <c r="E10" s="309">
        <v>22687</v>
      </c>
      <c r="F10" s="308">
        <v>45140</v>
      </c>
      <c r="G10" s="206" t="s">
        <v>1895</v>
      </c>
      <c r="H10" s="207"/>
      <c r="I10" s="208"/>
      <c r="J10" s="209">
        <v>1020000</v>
      </c>
      <c r="K10" s="209">
        <v>1020000</v>
      </c>
    </row>
    <row r="11" spans="1:11" s="199" customFormat="1" ht="24">
      <c r="A11" s="200">
        <v>7</v>
      </c>
      <c r="B11" s="203" t="s">
        <v>1894</v>
      </c>
      <c r="C11" s="204" t="s">
        <v>1889</v>
      </c>
      <c r="D11" s="205" t="s">
        <v>264</v>
      </c>
      <c r="E11" s="310">
        <v>22458</v>
      </c>
      <c r="F11" s="308">
        <v>45140</v>
      </c>
      <c r="G11" s="206" t="s">
        <v>1895</v>
      </c>
      <c r="H11" s="207"/>
      <c r="I11" s="208"/>
      <c r="J11" s="209">
        <v>168000</v>
      </c>
      <c r="K11" s="209">
        <v>168000</v>
      </c>
    </row>
    <row r="12" spans="1:11" s="199" customFormat="1" ht="24">
      <c r="A12" s="200">
        <v>8</v>
      </c>
      <c r="B12" s="203" t="s">
        <v>1894</v>
      </c>
      <c r="C12" s="204" t="s">
        <v>1889</v>
      </c>
      <c r="D12" s="205" t="s">
        <v>264</v>
      </c>
      <c r="E12" s="309">
        <v>23548</v>
      </c>
      <c r="F12" s="308">
        <v>45140</v>
      </c>
      <c r="G12" s="206" t="s">
        <v>1895</v>
      </c>
      <c r="H12" s="207"/>
      <c r="I12" s="208"/>
      <c r="J12" s="209">
        <v>168000</v>
      </c>
      <c r="K12" s="209">
        <v>168000</v>
      </c>
    </row>
    <row r="13" spans="1:11" s="199" customFormat="1" ht="24">
      <c r="A13" s="200">
        <v>9</v>
      </c>
      <c r="B13" s="203" t="s">
        <v>120</v>
      </c>
      <c r="C13" s="204" t="s">
        <v>1889</v>
      </c>
      <c r="D13" s="205" t="s">
        <v>264</v>
      </c>
      <c r="E13" s="309">
        <v>23648</v>
      </c>
      <c r="F13" s="308">
        <v>45140</v>
      </c>
      <c r="G13" s="206" t="s">
        <v>1895</v>
      </c>
      <c r="H13" s="207"/>
      <c r="I13" s="208"/>
      <c r="J13" s="209">
        <v>60000</v>
      </c>
      <c r="K13" s="209">
        <v>60000</v>
      </c>
    </row>
    <row r="14" spans="1:11" s="199" customFormat="1" ht="24">
      <c r="A14" s="200">
        <v>10</v>
      </c>
      <c r="B14" s="203" t="s">
        <v>1894</v>
      </c>
      <c r="C14" s="204" t="s">
        <v>1889</v>
      </c>
      <c r="D14" s="205" t="s">
        <v>264</v>
      </c>
      <c r="E14" s="309">
        <v>23789</v>
      </c>
      <c r="F14" s="308">
        <v>45140</v>
      </c>
      <c r="G14" s="206" t="s">
        <v>1895</v>
      </c>
      <c r="H14" s="207"/>
      <c r="I14" s="208"/>
      <c r="J14" s="209">
        <v>493600</v>
      </c>
      <c r="K14" s="209">
        <v>493600</v>
      </c>
    </row>
    <row r="15" spans="1:11" s="199" customFormat="1" ht="24">
      <c r="A15" s="200">
        <v>11</v>
      </c>
      <c r="B15" s="203" t="s">
        <v>1894</v>
      </c>
      <c r="C15" s="204" t="s">
        <v>1889</v>
      </c>
      <c r="D15" s="205" t="s">
        <v>264</v>
      </c>
      <c r="E15" s="309">
        <v>46522</v>
      </c>
      <c r="F15" s="228" t="s">
        <v>2524</v>
      </c>
      <c r="G15" s="206" t="s">
        <v>1895</v>
      </c>
      <c r="H15" s="207"/>
      <c r="I15" s="208"/>
      <c r="J15" s="209">
        <v>1020000</v>
      </c>
      <c r="K15" s="209">
        <v>1020000</v>
      </c>
    </row>
    <row r="16" spans="1:11" s="199" customFormat="1" ht="24">
      <c r="A16" s="200">
        <v>12</v>
      </c>
      <c r="B16" s="203" t="s">
        <v>1894</v>
      </c>
      <c r="C16" s="204" t="s">
        <v>1889</v>
      </c>
      <c r="D16" s="205" t="s">
        <v>264</v>
      </c>
      <c r="E16" s="309">
        <v>46321</v>
      </c>
      <c r="F16" s="228" t="s">
        <v>2524</v>
      </c>
      <c r="G16" s="206" t="s">
        <v>1895</v>
      </c>
      <c r="H16" s="207"/>
      <c r="I16" s="208"/>
      <c r="J16" s="209">
        <v>168000</v>
      </c>
      <c r="K16" s="209">
        <v>168000</v>
      </c>
    </row>
    <row r="17" spans="1:11" s="199" customFormat="1" ht="24">
      <c r="A17" s="200">
        <v>13</v>
      </c>
      <c r="B17" s="203" t="s">
        <v>1894</v>
      </c>
      <c r="C17" s="204" t="s">
        <v>1889</v>
      </c>
      <c r="D17" s="205" t="s">
        <v>264</v>
      </c>
      <c r="E17" s="309">
        <v>46558</v>
      </c>
      <c r="F17" s="228" t="s">
        <v>2524</v>
      </c>
      <c r="G17" s="206" t="s">
        <v>1895</v>
      </c>
      <c r="H17" s="207"/>
      <c r="I17" s="208"/>
      <c r="J17" s="209">
        <v>168000</v>
      </c>
      <c r="K17" s="209">
        <v>168000</v>
      </c>
    </row>
    <row r="18" spans="1:11" s="199" customFormat="1" ht="24">
      <c r="A18" s="200">
        <v>14</v>
      </c>
      <c r="B18" s="203" t="s">
        <v>120</v>
      </c>
      <c r="C18" s="204" t="s">
        <v>1889</v>
      </c>
      <c r="D18" s="205" t="s">
        <v>264</v>
      </c>
      <c r="E18" s="309">
        <v>47625</v>
      </c>
      <c r="F18" s="228" t="s">
        <v>2524</v>
      </c>
      <c r="G18" s="206" t="s">
        <v>1895</v>
      </c>
      <c r="H18" s="207"/>
      <c r="I18" s="208"/>
      <c r="J18" s="209">
        <v>60000</v>
      </c>
      <c r="K18" s="209">
        <v>60000</v>
      </c>
    </row>
    <row r="19" spans="1:11" s="199" customFormat="1" ht="12.75">
      <c r="A19" s="200">
        <v>15</v>
      </c>
      <c r="B19" s="210" t="s">
        <v>1896</v>
      </c>
      <c r="C19" s="211" t="s">
        <v>937</v>
      </c>
      <c r="D19" s="205" t="s">
        <v>561</v>
      </c>
      <c r="E19" s="309">
        <v>47859</v>
      </c>
      <c r="F19" s="228" t="s">
        <v>2524</v>
      </c>
      <c r="G19" s="210" t="s">
        <v>1897</v>
      </c>
      <c r="H19" s="212">
        <v>176000</v>
      </c>
      <c r="I19" s="213"/>
      <c r="J19" s="212"/>
      <c r="K19" s="212">
        <v>176000</v>
      </c>
    </row>
    <row r="20" spans="1:11" s="199" customFormat="1" ht="12.75">
      <c r="A20" s="200">
        <v>16</v>
      </c>
      <c r="B20" s="210" t="s">
        <v>1898</v>
      </c>
      <c r="C20" s="211" t="s">
        <v>937</v>
      </c>
      <c r="D20" s="205" t="s">
        <v>264</v>
      </c>
      <c r="E20" s="309">
        <v>47593</v>
      </c>
      <c r="F20" s="228" t="s">
        <v>2524</v>
      </c>
      <c r="G20" s="210" t="s">
        <v>1899</v>
      </c>
      <c r="H20" s="212">
        <v>875000</v>
      </c>
      <c r="I20" s="213"/>
      <c r="J20" s="212"/>
      <c r="K20" s="212">
        <v>875000</v>
      </c>
    </row>
    <row r="21" spans="1:11" s="199" customFormat="1" ht="12.75">
      <c r="A21" s="200">
        <v>17</v>
      </c>
      <c r="B21" s="210" t="s">
        <v>1900</v>
      </c>
      <c r="C21" s="211" t="s">
        <v>937</v>
      </c>
      <c r="D21" s="205" t="s">
        <v>264</v>
      </c>
      <c r="E21" s="309">
        <v>47590</v>
      </c>
      <c r="F21" s="228" t="s">
        <v>2524</v>
      </c>
      <c r="G21" s="210" t="s">
        <v>1901</v>
      </c>
      <c r="H21" s="212">
        <v>950000</v>
      </c>
      <c r="I21" s="213"/>
      <c r="J21" s="212"/>
      <c r="K21" s="212">
        <v>950000</v>
      </c>
    </row>
    <row r="22" spans="1:11" s="199" customFormat="1" ht="12.75">
      <c r="A22" s="200">
        <v>18</v>
      </c>
      <c r="B22" s="210" t="s">
        <v>21</v>
      </c>
      <c r="C22" s="211" t="s">
        <v>937</v>
      </c>
      <c r="D22" s="205" t="s">
        <v>1902</v>
      </c>
      <c r="E22" s="309">
        <v>47600</v>
      </c>
      <c r="F22" s="228" t="s">
        <v>2524</v>
      </c>
      <c r="G22" s="210" t="s">
        <v>1903</v>
      </c>
      <c r="H22" s="212">
        <v>1940335</v>
      </c>
      <c r="I22" s="213">
        <v>1940335</v>
      </c>
      <c r="J22" s="212"/>
      <c r="K22" s="212">
        <f>H22-I22</f>
        <v>0</v>
      </c>
    </row>
    <row r="23" spans="1:11" s="199" customFormat="1" ht="12.75">
      <c r="A23" s="200">
        <v>19</v>
      </c>
      <c r="B23" s="210" t="s">
        <v>1904</v>
      </c>
      <c r="C23" s="211" t="s">
        <v>937</v>
      </c>
      <c r="D23" s="205" t="s">
        <v>1905</v>
      </c>
      <c r="E23" s="309">
        <v>28436</v>
      </c>
      <c r="F23" s="308">
        <v>45140</v>
      </c>
      <c r="G23" s="210" t="s">
        <v>1906</v>
      </c>
      <c r="H23" s="212">
        <v>2968000</v>
      </c>
      <c r="I23" s="213"/>
      <c r="J23" s="212"/>
      <c r="K23" s="212">
        <v>2968000</v>
      </c>
    </row>
    <row r="24" spans="1:11" s="199" customFormat="1" ht="12.75">
      <c r="A24" s="200">
        <v>20</v>
      </c>
      <c r="B24" s="214" t="s">
        <v>1781</v>
      </c>
      <c r="C24" s="211" t="s">
        <v>370</v>
      </c>
      <c r="D24" s="205" t="s">
        <v>561</v>
      </c>
      <c r="E24" s="309">
        <v>28541</v>
      </c>
      <c r="F24" s="308">
        <v>45140</v>
      </c>
      <c r="G24" s="203" t="s">
        <v>1907</v>
      </c>
      <c r="H24" s="215">
        <v>822971</v>
      </c>
      <c r="I24" s="213"/>
      <c r="J24" s="216"/>
      <c r="K24" s="215">
        <v>822971</v>
      </c>
    </row>
    <row r="25" spans="1:11" s="199" customFormat="1" ht="12.75">
      <c r="A25" s="200">
        <v>21</v>
      </c>
      <c r="B25" s="214" t="s">
        <v>1001</v>
      </c>
      <c r="C25" s="211" t="s">
        <v>370</v>
      </c>
      <c r="D25" s="205" t="s">
        <v>1890</v>
      </c>
      <c r="E25" s="309">
        <v>28552</v>
      </c>
      <c r="F25" s="308">
        <v>45140</v>
      </c>
      <c r="G25" s="203" t="s">
        <v>1908</v>
      </c>
      <c r="H25" s="215">
        <v>292100</v>
      </c>
      <c r="I25" s="217"/>
      <c r="J25" s="216"/>
      <c r="K25" s="215">
        <v>292100</v>
      </c>
    </row>
    <row r="26" spans="1:11" s="199" customFormat="1" ht="12.75">
      <c r="A26" s="200">
        <v>22</v>
      </c>
      <c r="B26" s="214" t="s">
        <v>1001</v>
      </c>
      <c r="C26" s="211" t="s">
        <v>370</v>
      </c>
      <c r="D26" s="205" t="s">
        <v>1890</v>
      </c>
      <c r="E26" s="309">
        <v>27458</v>
      </c>
      <c r="F26" s="308">
        <v>45140</v>
      </c>
      <c r="G26" s="203" t="s">
        <v>1908</v>
      </c>
      <c r="H26" s="215">
        <v>1500000</v>
      </c>
      <c r="I26" s="217"/>
      <c r="J26" s="216"/>
      <c r="K26" s="215">
        <v>1500000</v>
      </c>
    </row>
    <row r="27" spans="1:11" s="199" customFormat="1" ht="12.75">
      <c r="A27" s="200">
        <v>23</v>
      </c>
      <c r="B27" s="214" t="s">
        <v>1909</v>
      </c>
      <c r="C27" s="211" t="s">
        <v>370</v>
      </c>
      <c r="D27" s="205" t="s">
        <v>561</v>
      </c>
      <c r="E27" s="309">
        <v>27441</v>
      </c>
      <c r="F27" s="308">
        <v>45140</v>
      </c>
      <c r="G27" s="203" t="s">
        <v>1910</v>
      </c>
      <c r="H27" s="215">
        <v>352500</v>
      </c>
      <c r="I27" s="217"/>
      <c r="J27" s="216"/>
      <c r="K27" s="215">
        <v>352500</v>
      </c>
    </row>
    <row r="28" spans="1:11" s="218" customFormat="1" ht="13.5" customHeight="1">
      <c r="A28" s="200">
        <v>24</v>
      </c>
      <c r="B28" s="214" t="s">
        <v>812</v>
      </c>
      <c r="C28" s="211" t="s">
        <v>370</v>
      </c>
      <c r="D28" s="203" t="s">
        <v>1890</v>
      </c>
      <c r="E28" s="310">
        <v>27689</v>
      </c>
      <c r="F28" s="308">
        <v>45140</v>
      </c>
      <c r="G28" s="203" t="s">
        <v>1911</v>
      </c>
      <c r="H28" s="216">
        <v>150000</v>
      </c>
      <c r="I28" s="217"/>
      <c r="J28" s="216"/>
      <c r="K28" s="216">
        <v>150000</v>
      </c>
    </row>
    <row r="29" spans="1:11" s="199" customFormat="1" ht="12.75">
      <c r="A29" s="200">
        <v>25</v>
      </c>
      <c r="B29" s="214" t="s">
        <v>529</v>
      </c>
      <c r="C29" s="211" t="s">
        <v>370</v>
      </c>
      <c r="D29" s="205" t="s">
        <v>1912</v>
      </c>
      <c r="E29" s="309">
        <v>27652</v>
      </c>
      <c r="F29" s="308">
        <v>45140</v>
      </c>
      <c r="G29" s="203" t="s">
        <v>1913</v>
      </c>
      <c r="H29" s="215">
        <v>448100</v>
      </c>
      <c r="I29" s="217"/>
      <c r="J29" s="216"/>
      <c r="K29" s="215">
        <v>448100</v>
      </c>
    </row>
    <row r="30" spans="1:11" s="199" customFormat="1" ht="12.75">
      <c r="A30" s="200">
        <v>26</v>
      </c>
      <c r="B30" s="214" t="s">
        <v>529</v>
      </c>
      <c r="C30" s="211" t="s">
        <v>370</v>
      </c>
      <c r="D30" s="205" t="s">
        <v>1905</v>
      </c>
      <c r="E30" s="309">
        <v>26225</v>
      </c>
      <c r="F30" s="308">
        <v>45140</v>
      </c>
      <c r="G30" s="203" t="s">
        <v>1914</v>
      </c>
      <c r="H30" s="215">
        <v>607900</v>
      </c>
      <c r="I30" s="217"/>
      <c r="J30" s="216"/>
      <c r="K30" s="215">
        <v>607900</v>
      </c>
    </row>
    <row r="31" spans="1:11" s="199" customFormat="1" ht="12.75">
      <c r="A31" s="200">
        <v>27</v>
      </c>
      <c r="B31" s="214" t="s">
        <v>1760</v>
      </c>
      <c r="C31" s="211" t="s">
        <v>370</v>
      </c>
      <c r="D31" s="205" t="s">
        <v>1915</v>
      </c>
      <c r="E31" s="309">
        <v>26348</v>
      </c>
      <c r="F31" s="308">
        <v>45140</v>
      </c>
      <c r="G31" s="203" t="s">
        <v>1916</v>
      </c>
      <c r="H31" s="215">
        <v>268500</v>
      </c>
      <c r="I31" s="217"/>
      <c r="J31" s="216"/>
      <c r="K31" s="215">
        <v>268500</v>
      </c>
    </row>
    <row r="32" spans="1:11" s="199" customFormat="1" ht="12.75">
      <c r="A32" s="200">
        <v>28</v>
      </c>
      <c r="B32" s="219" t="s">
        <v>1917</v>
      </c>
      <c r="C32" s="220" t="s">
        <v>376</v>
      </c>
      <c r="D32" s="205" t="s">
        <v>280</v>
      </c>
      <c r="E32" s="309">
        <v>26984</v>
      </c>
      <c r="F32" s="308">
        <v>45140</v>
      </c>
      <c r="G32" s="219" t="s">
        <v>1918</v>
      </c>
      <c r="H32" s="221">
        <v>45150</v>
      </c>
      <c r="I32" s="213">
        <v>45150</v>
      </c>
      <c r="J32" s="221"/>
      <c r="K32" s="221">
        <f>H32-I32</f>
        <v>0</v>
      </c>
    </row>
    <row r="33" spans="1:11" s="199" customFormat="1" ht="12.75">
      <c r="A33" s="200">
        <v>29</v>
      </c>
      <c r="B33" s="219" t="s">
        <v>1919</v>
      </c>
      <c r="C33" s="220" t="s">
        <v>376</v>
      </c>
      <c r="D33" s="205" t="s">
        <v>561</v>
      </c>
      <c r="E33" s="309">
        <v>29489</v>
      </c>
      <c r="F33" s="308">
        <v>45140</v>
      </c>
      <c r="G33" s="203" t="s">
        <v>1910</v>
      </c>
      <c r="H33" s="221">
        <v>303400</v>
      </c>
      <c r="I33" s="213"/>
      <c r="J33" s="221"/>
      <c r="K33" s="221">
        <v>303400</v>
      </c>
    </row>
    <row r="34" spans="1:11" s="199" customFormat="1" ht="12.75">
      <c r="A34" s="200">
        <v>30</v>
      </c>
      <c r="B34" s="219" t="s">
        <v>1919</v>
      </c>
      <c r="C34" s="220" t="s">
        <v>376</v>
      </c>
      <c r="D34" s="205" t="s">
        <v>561</v>
      </c>
      <c r="E34" s="309">
        <v>29345</v>
      </c>
      <c r="F34" s="308">
        <v>45140</v>
      </c>
      <c r="G34" s="203" t="s">
        <v>1910</v>
      </c>
      <c r="H34" s="221">
        <v>112000</v>
      </c>
      <c r="I34" s="213"/>
      <c r="J34" s="221"/>
      <c r="K34" s="221">
        <v>112000</v>
      </c>
    </row>
    <row r="35" spans="1:11" s="199" customFormat="1" ht="12.75">
      <c r="A35" s="200">
        <v>31</v>
      </c>
      <c r="B35" s="219" t="s">
        <v>1919</v>
      </c>
      <c r="C35" s="220" t="s">
        <v>376</v>
      </c>
      <c r="D35" s="205" t="s">
        <v>561</v>
      </c>
      <c r="E35" s="309">
        <v>29741</v>
      </c>
      <c r="F35" s="308">
        <v>45140</v>
      </c>
      <c r="G35" s="203" t="s">
        <v>1910</v>
      </c>
      <c r="H35" s="221">
        <v>110700</v>
      </c>
      <c r="I35" s="213"/>
      <c r="J35" s="221"/>
      <c r="K35" s="221">
        <v>110700</v>
      </c>
    </row>
    <row r="36" spans="1:11" s="199" customFormat="1" ht="12.75">
      <c r="A36" s="200">
        <v>32</v>
      </c>
      <c r="B36" s="219" t="s">
        <v>1920</v>
      </c>
      <c r="C36" s="220" t="s">
        <v>376</v>
      </c>
      <c r="D36" s="205" t="s">
        <v>561</v>
      </c>
      <c r="E36" s="309">
        <v>29975</v>
      </c>
      <c r="F36" s="308">
        <v>45140</v>
      </c>
      <c r="G36" s="203" t="s">
        <v>1910</v>
      </c>
      <c r="H36" s="221">
        <v>60900</v>
      </c>
      <c r="I36" s="213"/>
      <c r="J36" s="221"/>
      <c r="K36" s="221">
        <v>60900</v>
      </c>
    </row>
    <row r="37" spans="1:11" s="199" customFormat="1" ht="12.75">
      <c r="A37" s="200">
        <v>33</v>
      </c>
      <c r="B37" s="219" t="s">
        <v>1921</v>
      </c>
      <c r="C37" s="220" t="s">
        <v>376</v>
      </c>
      <c r="D37" s="205" t="s">
        <v>280</v>
      </c>
      <c r="E37" s="307" t="s">
        <v>2525</v>
      </c>
      <c r="F37" s="308">
        <v>44348</v>
      </c>
      <c r="G37" s="203" t="s">
        <v>1922</v>
      </c>
      <c r="H37" s="221">
        <v>1189560</v>
      </c>
      <c r="I37" s="213"/>
      <c r="J37" s="221"/>
      <c r="K37" s="221">
        <v>1189560</v>
      </c>
    </row>
    <row r="38" spans="1:11" s="199" customFormat="1" ht="12.75">
      <c r="A38" s="200">
        <v>34</v>
      </c>
      <c r="B38" s="219" t="s">
        <v>1921</v>
      </c>
      <c r="C38" s="220" t="s">
        <v>376</v>
      </c>
      <c r="D38" s="205" t="s">
        <v>280</v>
      </c>
      <c r="E38" s="307" t="s">
        <v>2526</v>
      </c>
      <c r="F38" s="308">
        <v>44348</v>
      </c>
      <c r="G38" s="203" t="s">
        <v>1922</v>
      </c>
      <c r="H38" s="221">
        <v>1722250</v>
      </c>
      <c r="I38" s="213"/>
      <c r="J38" s="221"/>
      <c r="K38" s="221">
        <v>1722250</v>
      </c>
    </row>
    <row r="39" spans="1:11" s="199" customFormat="1" ht="12.75">
      <c r="A39" s="200">
        <v>35</v>
      </c>
      <c r="B39" s="219" t="s">
        <v>1923</v>
      </c>
      <c r="C39" s="220" t="s">
        <v>376</v>
      </c>
      <c r="D39" s="205" t="s">
        <v>280</v>
      </c>
      <c r="E39" s="307" t="s">
        <v>2527</v>
      </c>
      <c r="F39" s="308">
        <v>44348</v>
      </c>
      <c r="G39" s="203" t="s">
        <v>1922</v>
      </c>
      <c r="H39" s="221">
        <v>1793791</v>
      </c>
      <c r="I39" s="213"/>
      <c r="J39" s="221"/>
      <c r="K39" s="221">
        <v>1793791</v>
      </c>
    </row>
    <row r="40" spans="1:11" s="199" customFormat="1" ht="22.5">
      <c r="A40" s="200">
        <v>36</v>
      </c>
      <c r="B40" s="311" t="s">
        <v>2528</v>
      </c>
      <c r="C40" s="220" t="s">
        <v>2401</v>
      </c>
      <c r="D40" s="205" t="s">
        <v>264</v>
      </c>
      <c r="E40" s="312">
        <v>12676</v>
      </c>
      <c r="F40" s="228" t="s">
        <v>2524</v>
      </c>
      <c r="G40" s="311" t="s">
        <v>2529</v>
      </c>
      <c r="H40" s="221"/>
      <c r="I40" s="213"/>
      <c r="J40" s="313">
        <v>250000</v>
      </c>
      <c r="K40" s="313">
        <v>250000</v>
      </c>
    </row>
    <row r="41" spans="1:11" s="199" customFormat="1" ht="22.5">
      <c r="A41" s="200">
        <v>37</v>
      </c>
      <c r="B41" s="311" t="s">
        <v>2530</v>
      </c>
      <c r="C41" s="220" t="s">
        <v>2401</v>
      </c>
      <c r="D41" s="205" t="s">
        <v>2531</v>
      </c>
      <c r="E41" s="312">
        <v>12674</v>
      </c>
      <c r="F41" s="228" t="s">
        <v>2524</v>
      </c>
      <c r="G41" s="311" t="s">
        <v>2532</v>
      </c>
      <c r="H41" s="221"/>
      <c r="I41" s="213"/>
      <c r="J41" s="313">
        <v>300000</v>
      </c>
      <c r="K41" s="313">
        <v>300000</v>
      </c>
    </row>
    <row r="42" spans="1:11" s="199" customFormat="1" ht="22.5">
      <c r="A42" s="200">
        <v>38</v>
      </c>
      <c r="B42" s="311" t="s">
        <v>1033</v>
      </c>
      <c r="C42" s="220" t="s">
        <v>2401</v>
      </c>
      <c r="D42" s="205" t="s">
        <v>264</v>
      </c>
      <c r="E42" s="312" t="s">
        <v>2533</v>
      </c>
      <c r="F42" s="228" t="s">
        <v>2524</v>
      </c>
      <c r="G42" s="311" t="s">
        <v>2529</v>
      </c>
      <c r="H42" s="221"/>
      <c r="I42" s="213"/>
      <c r="J42" s="313">
        <v>1399200</v>
      </c>
      <c r="K42" s="313">
        <v>1399200</v>
      </c>
    </row>
    <row r="43" spans="1:11" s="199" customFormat="1" ht="22.5">
      <c r="A43" s="200">
        <v>39</v>
      </c>
      <c r="B43" s="311" t="s">
        <v>2528</v>
      </c>
      <c r="C43" s="220" t="s">
        <v>2401</v>
      </c>
      <c r="D43" s="205" t="s">
        <v>264</v>
      </c>
      <c r="E43" s="312">
        <v>12714</v>
      </c>
      <c r="F43" s="228" t="s">
        <v>2524</v>
      </c>
      <c r="G43" s="311" t="s">
        <v>2529</v>
      </c>
      <c r="H43" s="221"/>
      <c r="I43" s="213"/>
      <c r="J43" s="313">
        <v>75000</v>
      </c>
      <c r="K43" s="313">
        <v>75000</v>
      </c>
    </row>
    <row r="44" spans="1:11" s="199" customFormat="1" ht="22.5">
      <c r="A44" s="200">
        <v>40</v>
      </c>
      <c r="B44" s="311" t="s">
        <v>1933</v>
      </c>
      <c r="C44" s="220" t="s">
        <v>2401</v>
      </c>
      <c r="D44" s="205" t="s">
        <v>1890</v>
      </c>
      <c r="E44" s="312" t="s">
        <v>2534</v>
      </c>
      <c r="F44" s="228" t="s">
        <v>2524</v>
      </c>
      <c r="G44" s="311" t="s">
        <v>2535</v>
      </c>
      <c r="H44" s="221"/>
      <c r="I44" s="213"/>
      <c r="J44" s="313">
        <v>1944000</v>
      </c>
      <c r="K44" s="313">
        <v>1944000</v>
      </c>
    </row>
    <row r="45" spans="1:11" s="199" customFormat="1" ht="12.75">
      <c r="A45" s="200">
        <v>41</v>
      </c>
      <c r="B45" s="314" t="s">
        <v>1033</v>
      </c>
      <c r="C45" s="220" t="s">
        <v>2401</v>
      </c>
      <c r="D45" s="205" t="s">
        <v>561</v>
      </c>
      <c r="E45" s="312">
        <v>12672</v>
      </c>
      <c r="F45" s="228" t="s">
        <v>2524</v>
      </c>
      <c r="G45" s="311" t="s">
        <v>2536</v>
      </c>
      <c r="H45" s="221"/>
      <c r="I45" s="213"/>
      <c r="J45" s="313">
        <v>590000</v>
      </c>
      <c r="K45" s="313">
        <v>590000</v>
      </c>
    </row>
    <row r="46" spans="1:11" s="199" customFormat="1" ht="22.5">
      <c r="A46" s="200">
        <v>42</v>
      </c>
      <c r="B46" s="314" t="s">
        <v>1033</v>
      </c>
      <c r="C46" s="220" t="s">
        <v>2401</v>
      </c>
      <c r="D46" s="205" t="s">
        <v>2537</v>
      </c>
      <c r="E46" s="312">
        <v>12715</v>
      </c>
      <c r="F46" s="228" t="s">
        <v>2524</v>
      </c>
      <c r="G46" s="227" t="s">
        <v>2538</v>
      </c>
      <c r="H46" s="221"/>
      <c r="I46" s="213"/>
      <c r="J46" s="315">
        <v>115000</v>
      </c>
      <c r="K46" s="315">
        <v>115000</v>
      </c>
    </row>
    <row r="47" spans="1:11" s="199" customFormat="1" ht="22.5">
      <c r="A47" s="200">
        <v>43</v>
      </c>
      <c r="B47" s="316" t="s">
        <v>1033</v>
      </c>
      <c r="C47" s="220" t="s">
        <v>2401</v>
      </c>
      <c r="D47" s="205" t="s">
        <v>2537</v>
      </c>
      <c r="E47" s="312">
        <v>12720</v>
      </c>
      <c r="F47" s="228" t="s">
        <v>2524</v>
      </c>
      <c r="G47" s="227" t="s">
        <v>2539</v>
      </c>
      <c r="H47" s="221"/>
      <c r="I47" s="213"/>
      <c r="J47" s="315">
        <v>1365000</v>
      </c>
      <c r="K47" s="315">
        <v>1365000</v>
      </c>
    </row>
    <row r="48" spans="1:11" s="199" customFormat="1" ht="22.5">
      <c r="A48" s="200">
        <v>44</v>
      </c>
      <c r="B48" s="316" t="s">
        <v>2024</v>
      </c>
      <c r="C48" s="220" t="s">
        <v>2401</v>
      </c>
      <c r="D48" s="205" t="s">
        <v>561</v>
      </c>
      <c r="E48" s="312" t="s">
        <v>2540</v>
      </c>
      <c r="F48" s="228" t="s">
        <v>2524</v>
      </c>
      <c r="G48" s="227" t="s">
        <v>2541</v>
      </c>
      <c r="H48" s="221"/>
      <c r="I48" s="213"/>
      <c r="J48" s="315">
        <v>439000</v>
      </c>
      <c r="K48" s="315">
        <v>439000</v>
      </c>
    </row>
    <row r="49" spans="1:12" s="199" customFormat="1" ht="22.5">
      <c r="A49" s="200">
        <v>45</v>
      </c>
      <c r="B49" s="316" t="s">
        <v>1033</v>
      </c>
      <c r="C49" s="220" t="s">
        <v>2401</v>
      </c>
      <c r="D49" s="205" t="s">
        <v>264</v>
      </c>
      <c r="E49" s="312" t="s">
        <v>2542</v>
      </c>
      <c r="F49" s="228" t="s">
        <v>2524</v>
      </c>
      <c r="G49" s="227" t="s">
        <v>2543</v>
      </c>
      <c r="H49" s="221"/>
      <c r="I49" s="213"/>
      <c r="J49" s="315">
        <v>1361000</v>
      </c>
      <c r="K49" s="315">
        <v>1361000</v>
      </c>
    </row>
    <row r="50" spans="1:12" s="199" customFormat="1" ht="24" customHeight="1">
      <c r="A50" s="200">
        <v>46</v>
      </c>
      <c r="B50" s="317" t="s">
        <v>158</v>
      </c>
      <c r="C50" s="220" t="s">
        <v>2401</v>
      </c>
      <c r="D50" s="205" t="s">
        <v>285</v>
      </c>
      <c r="E50" s="312"/>
      <c r="F50" s="228" t="s">
        <v>2524</v>
      </c>
      <c r="G50" s="227" t="s">
        <v>2544</v>
      </c>
      <c r="H50" s="221"/>
      <c r="I50" s="213"/>
      <c r="J50" s="318">
        <v>2370000</v>
      </c>
      <c r="K50" s="318">
        <v>2370000</v>
      </c>
    </row>
    <row r="51" spans="1:12" s="199" customFormat="1" ht="12.75">
      <c r="A51" s="200"/>
      <c r="B51" s="219"/>
      <c r="C51" s="220"/>
      <c r="D51" s="205"/>
      <c r="E51" s="228"/>
      <c r="F51" s="228"/>
      <c r="G51" s="203"/>
      <c r="H51" s="221"/>
      <c r="I51" s="213"/>
      <c r="J51" s="221"/>
      <c r="K51" s="221"/>
    </row>
    <row r="52" spans="1:12" s="199" customFormat="1" ht="12.75">
      <c r="A52" s="200"/>
      <c r="B52" s="200" t="s">
        <v>330</v>
      </c>
      <c r="C52" s="200"/>
      <c r="D52" s="200"/>
      <c r="E52" s="228"/>
      <c r="F52" s="228"/>
      <c r="G52" s="200"/>
      <c r="H52" s="222">
        <f>SUM(H5:H51)</f>
        <v>16689157</v>
      </c>
      <c r="I52" s="223">
        <f>SUM(I5:I51)</f>
        <v>1985485</v>
      </c>
      <c r="J52" s="222">
        <f>SUM(J5:J51)</f>
        <v>15085120</v>
      </c>
      <c r="K52" s="222">
        <f>SUM(K5:K51)</f>
        <v>29788792</v>
      </c>
      <c r="L52" s="224"/>
    </row>
    <row r="53" spans="1:12" s="199" customFormat="1">
      <c r="A53" s="197" t="s">
        <v>331</v>
      </c>
      <c r="B53" s="197" t="s">
        <v>332</v>
      </c>
      <c r="C53" s="197"/>
      <c r="D53" s="197"/>
      <c r="E53" s="305"/>
      <c r="F53" s="305"/>
      <c r="G53" s="197"/>
      <c r="H53" s="197"/>
      <c r="I53" s="198"/>
      <c r="J53" s="197"/>
      <c r="K53" s="197"/>
    </row>
    <row r="58" spans="1:12">
      <c r="E58" s="309"/>
      <c r="F58" s="309"/>
      <c r="G58" s="205"/>
      <c r="H58" s="205"/>
      <c r="I58" s="1131"/>
      <c r="J58" s="205"/>
    </row>
    <row r="59" spans="1:12">
      <c r="E59" s="309" t="s">
        <v>4800</v>
      </c>
      <c r="F59" s="309"/>
      <c r="G59" s="1131"/>
      <c r="H59" s="1131"/>
      <c r="I59" s="1131"/>
      <c r="J59" s="1131"/>
    </row>
    <row r="60" spans="1:12">
      <c r="E60" s="1353" t="s">
        <v>336</v>
      </c>
      <c r="F60" s="309"/>
      <c r="G60" s="1131"/>
      <c r="H60" s="1131"/>
      <c r="I60" s="1131"/>
      <c r="J60" s="1131"/>
    </row>
    <row r="61" spans="1:12" ht="27" customHeight="1">
      <c r="E61" s="1353"/>
      <c r="F61" s="309" t="s">
        <v>339</v>
      </c>
      <c r="G61" s="1249" t="s">
        <v>340</v>
      </c>
      <c r="H61" s="1249" t="s">
        <v>341</v>
      </c>
      <c r="I61" s="1249" t="s">
        <v>342</v>
      </c>
      <c r="J61" s="1131"/>
    </row>
    <row r="62" spans="1:12" ht="27.75" customHeight="1">
      <c r="E62" s="1132" t="s">
        <v>343</v>
      </c>
    </row>
    <row r="63" spans="1:12" s="1250" customFormat="1" ht="60">
      <c r="E63" s="1251" t="s">
        <v>344</v>
      </c>
      <c r="F63" s="1252">
        <v>10208200</v>
      </c>
      <c r="G63" s="1131">
        <v>5292601</v>
      </c>
      <c r="H63" s="1252">
        <v>4442071</v>
      </c>
      <c r="I63" s="1252">
        <v>9845920</v>
      </c>
      <c r="J63" s="1252">
        <v>29788792</v>
      </c>
      <c r="K63" s="1258"/>
    </row>
    <row r="64" spans="1:12" ht="75">
      <c r="E64" s="1133" t="s">
        <v>345</v>
      </c>
      <c r="F64" s="1134"/>
      <c r="H64" s="1131"/>
      <c r="I64" s="1131"/>
      <c r="J64" s="1131"/>
      <c r="K64" s="1259">
        <f>J63-K63</f>
        <v>29788792</v>
      </c>
    </row>
    <row r="65" spans="5:10" ht="45">
      <c r="E65" s="1133" t="s">
        <v>346</v>
      </c>
      <c r="F65" s="1134"/>
      <c r="G65" s="1131"/>
      <c r="H65" s="1131"/>
      <c r="I65" s="1131"/>
      <c r="J65" s="1131">
        <v>0</v>
      </c>
    </row>
    <row r="66" spans="5:10" ht="42.75">
      <c r="E66" s="1135" t="s">
        <v>347</v>
      </c>
      <c r="F66" s="1134"/>
      <c r="G66" s="1131"/>
      <c r="H66" s="1131"/>
      <c r="I66" s="1131"/>
      <c r="J66" s="1131">
        <v>0</v>
      </c>
    </row>
    <row r="67" spans="5:10" ht="28.5">
      <c r="E67" s="1132" t="s">
        <v>348</v>
      </c>
      <c r="F67" s="1134">
        <v>10208200</v>
      </c>
      <c r="G67" s="1131">
        <v>5292601</v>
      </c>
      <c r="H67" s="1131">
        <v>4442071</v>
      </c>
      <c r="I67" s="1131">
        <v>9845920</v>
      </c>
      <c r="J67" s="1131">
        <v>29788792</v>
      </c>
    </row>
    <row r="68" spans="5:10" ht="14.25">
      <c r="E68" s="1132" t="s">
        <v>349</v>
      </c>
      <c r="F68" s="1134">
        <v>10208200</v>
      </c>
      <c r="G68" s="1131">
        <v>5292601</v>
      </c>
      <c r="H68" s="1131">
        <v>4442071</v>
      </c>
      <c r="I68" s="1131">
        <v>9845920</v>
      </c>
      <c r="J68" s="1131">
        <v>29788792</v>
      </c>
    </row>
    <row r="69" spans="5:10">
      <c r="E69" s="309" t="s">
        <v>349</v>
      </c>
      <c r="F69" s="1134">
        <v>0.34268593368942252</v>
      </c>
      <c r="G69" s="1131">
        <v>0.17767088373372106</v>
      </c>
      <c r="H69" s="1131">
        <v>0.14911886994276236</v>
      </c>
      <c r="I69" s="1131">
        <v>0.33052431263409404</v>
      </c>
      <c r="J69" s="1131">
        <v>1</v>
      </c>
    </row>
  </sheetData>
  <mergeCells count="8">
    <mergeCell ref="E60:E61"/>
    <mergeCell ref="G1:G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M200"/>
  <sheetViews>
    <sheetView topLeftCell="D195" workbookViewId="0">
      <selection activeCell="K196" sqref="K196"/>
    </sheetView>
  </sheetViews>
  <sheetFormatPr defaultColWidth="8.7109375" defaultRowHeight="15"/>
  <cols>
    <col min="1" max="1" width="6.28515625" style="476" customWidth="1"/>
    <col min="2" max="2" width="20" style="632" customWidth="1"/>
    <col min="3" max="3" width="13" style="476" customWidth="1"/>
    <col min="4" max="4" width="15.140625" style="633" customWidth="1"/>
    <col min="5" max="5" width="13.7109375" style="476" customWidth="1"/>
    <col min="6" max="6" width="18.140625" style="476" customWidth="1"/>
    <col min="7" max="7" width="30.42578125" style="476" customWidth="1"/>
    <col min="8" max="8" width="18.28515625" style="960" customWidth="1"/>
    <col min="9" max="9" width="20.42578125" style="476" customWidth="1"/>
    <col min="10" max="10" width="19.28515625" style="915" customWidth="1"/>
    <col min="11" max="11" width="25.42578125" style="625" customWidth="1"/>
    <col min="12" max="12" width="8.7109375" style="476"/>
    <col min="13" max="13" width="16.85546875" style="476" bestFit="1" customWidth="1"/>
    <col min="14" max="14" width="15.7109375" style="476" bestFit="1" customWidth="1"/>
    <col min="15" max="16384" width="8.7109375" style="476"/>
  </cols>
  <sheetData>
    <row r="1" spans="1:12" ht="78.75">
      <c r="A1" s="1367" t="s">
        <v>0</v>
      </c>
      <c r="B1" s="1367" t="s">
        <v>312</v>
      </c>
      <c r="C1" s="1369" t="s">
        <v>313</v>
      </c>
      <c r="D1" s="1367" t="s">
        <v>314</v>
      </c>
      <c r="E1" s="1367" t="s">
        <v>315</v>
      </c>
      <c r="F1" s="1367" t="s">
        <v>316</v>
      </c>
      <c r="G1" s="1365" t="s">
        <v>2</v>
      </c>
      <c r="H1" s="916" t="s">
        <v>317</v>
      </c>
      <c r="I1" s="916" t="s">
        <v>318</v>
      </c>
      <c r="J1" s="917" t="s">
        <v>319</v>
      </c>
      <c r="K1" s="918" t="s">
        <v>187</v>
      </c>
    </row>
    <row r="2" spans="1:12" ht="15.75">
      <c r="A2" s="1368"/>
      <c r="B2" s="1368"/>
      <c r="C2" s="1370"/>
      <c r="D2" s="1368"/>
      <c r="E2" s="1368"/>
      <c r="F2" s="1368"/>
      <c r="G2" s="1366"/>
      <c r="H2" s="916" t="s">
        <v>3</v>
      </c>
      <c r="I2" s="916" t="s">
        <v>4</v>
      </c>
      <c r="J2" s="917" t="s">
        <v>320</v>
      </c>
      <c r="K2" s="918" t="s">
        <v>321</v>
      </c>
    </row>
    <row r="3" spans="1:12" s="626" customFormat="1" ht="15.75">
      <c r="A3" s="627" t="s">
        <v>322</v>
      </c>
      <c r="B3" s="913" t="s">
        <v>323</v>
      </c>
      <c r="C3" s="627"/>
      <c r="D3" s="919"/>
      <c r="E3" s="627"/>
      <c r="F3" s="627"/>
      <c r="G3" s="627"/>
      <c r="H3" s="627"/>
      <c r="I3" s="627"/>
      <c r="J3" s="629"/>
      <c r="K3" s="630">
        <f>H3+J3-I3</f>
        <v>0</v>
      </c>
    </row>
    <row r="4" spans="1:12" s="626" customFormat="1" ht="25.5">
      <c r="A4" s="627">
        <v>1</v>
      </c>
      <c r="B4" s="920" t="s">
        <v>1709</v>
      </c>
      <c r="C4" s="921" t="s">
        <v>1710</v>
      </c>
      <c r="D4" s="919">
        <v>2211314</v>
      </c>
      <c r="E4" s="627"/>
      <c r="F4" s="627"/>
      <c r="G4" s="922" t="s">
        <v>1711</v>
      </c>
      <c r="H4" s="923">
        <v>0</v>
      </c>
      <c r="I4" s="628">
        <v>0</v>
      </c>
      <c r="J4" s="923">
        <v>27500</v>
      </c>
      <c r="K4" s="630">
        <f t="shared" ref="K4:K67" si="0">H4-I4+J4</f>
        <v>27500</v>
      </c>
      <c r="L4" s="924"/>
    </row>
    <row r="5" spans="1:12" s="626" customFormat="1" ht="25.5">
      <c r="A5" s="627">
        <v>2</v>
      </c>
      <c r="B5" s="920" t="s">
        <v>1712</v>
      </c>
      <c r="C5" s="921" t="s">
        <v>1710</v>
      </c>
      <c r="D5" s="919">
        <v>2211314</v>
      </c>
      <c r="E5" s="627"/>
      <c r="F5" s="627"/>
      <c r="G5" s="922" t="s">
        <v>1713</v>
      </c>
      <c r="H5" s="923">
        <v>0</v>
      </c>
      <c r="I5" s="628">
        <v>0</v>
      </c>
      <c r="J5" s="923">
        <v>27500</v>
      </c>
      <c r="K5" s="630">
        <f t="shared" si="0"/>
        <v>27500</v>
      </c>
    </row>
    <row r="6" spans="1:12" s="626" customFormat="1" ht="38.25">
      <c r="A6" s="627">
        <v>3</v>
      </c>
      <c r="B6" s="920" t="s">
        <v>1714</v>
      </c>
      <c r="C6" s="921" t="s">
        <v>1710</v>
      </c>
      <c r="D6" s="919">
        <v>2211314</v>
      </c>
      <c r="E6" s="627"/>
      <c r="F6" s="627"/>
      <c r="G6" s="922" t="s">
        <v>1715</v>
      </c>
      <c r="H6" s="923">
        <v>0</v>
      </c>
      <c r="I6" s="628">
        <v>0</v>
      </c>
      <c r="J6" s="923">
        <v>27500</v>
      </c>
      <c r="K6" s="630">
        <f t="shared" si="0"/>
        <v>27500</v>
      </c>
    </row>
    <row r="7" spans="1:12" s="626" customFormat="1" ht="25.5">
      <c r="A7" s="627">
        <v>4</v>
      </c>
      <c r="B7" s="920" t="s">
        <v>1716</v>
      </c>
      <c r="C7" s="921" t="s">
        <v>1710</v>
      </c>
      <c r="D7" s="919">
        <v>2211314</v>
      </c>
      <c r="E7" s="627"/>
      <c r="F7" s="627"/>
      <c r="G7" s="922" t="s">
        <v>1717</v>
      </c>
      <c r="H7" s="923">
        <v>0</v>
      </c>
      <c r="I7" s="628">
        <v>0</v>
      </c>
      <c r="J7" s="923">
        <v>27500</v>
      </c>
      <c r="K7" s="630">
        <f t="shared" si="0"/>
        <v>27500</v>
      </c>
    </row>
    <row r="8" spans="1:12" s="626" customFormat="1" ht="15.75">
      <c r="A8" s="627">
        <v>5</v>
      </c>
      <c r="B8" s="920" t="s">
        <v>1718</v>
      </c>
      <c r="C8" s="921" t="s">
        <v>1710</v>
      </c>
      <c r="D8" s="919">
        <v>2211314</v>
      </c>
      <c r="E8" s="627"/>
      <c r="F8" s="627"/>
      <c r="G8" s="922" t="s">
        <v>1719</v>
      </c>
      <c r="H8" s="923">
        <v>0</v>
      </c>
      <c r="I8" s="628">
        <v>0</v>
      </c>
      <c r="J8" s="923">
        <v>27500</v>
      </c>
      <c r="K8" s="630">
        <f t="shared" si="0"/>
        <v>27500</v>
      </c>
    </row>
    <row r="9" spans="1:12" s="626" customFormat="1" ht="25.5">
      <c r="A9" s="627">
        <v>6</v>
      </c>
      <c r="B9" s="920" t="s">
        <v>1720</v>
      </c>
      <c r="C9" s="921" t="s">
        <v>1710</v>
      </c>
      <c r="D9" s="919">
        <v>2211314</v>
      </c>
      <c r="E9" s="627"/>
      <c r="F9" s="627"/>
      <c r="G9" s="922" t="s">
        <v>1721</v>
      </c>
      <c r="H9" s="923">
        <v>0</v>
      </c>
      <c r="I9" s="628">
        <v>0</v>
      </c>
      <c r="J9" s="923">
        <v>197078</v>
      </c>
      <c r="K9" s="630">
        <f t="shared" si="0"/>
        <v>197078</v>
      </c>
    </row>
    <row r="10" spans="1:12" s="626" customFormat="1" ht="25.5">
      <c r="A10" s="627">
        <v>7</v>
      </c>
      <c r="B10" s="920" t="s">
        <v>1720</v>
      </c>
      <c r="C10" s="921" t="s">
        <v>1710</v>
      </c>
      <c r="D10" s="919">
        <v>2211314</v>
      </c>
      <c r="E10" s="627"/>
      <c r="F10" s="627"/>
      <c r="G10" s="922" t="s">
        <v>1721</v>
      </c>
      <c r="H10" s="923">
        <v>0</v>
      </c>
      <c r="I10" s="628">
        <v>0</v>
      </c>
      <c r="J10" s="923">
        <v>245054</v>
      </c>
      <c r="K10" s="630">
        <f t="shared" si="0"/>
        <v>245054</v>
      </c>
    </row>
    <row r="11" spans="1:12" s="626" customFormat="1" ht="25.5">
      <c r="A11" s="627">
        <v>8</v>
      </c>
      <c r="B11" s="920" t="s">
        <v>1720</v>
      </c>
      <c r="C11" s="921" t="s">
        <v>1710</v>
      </c>
      <c r="D11" s="919">
        <v>2211314</v>
      </c>
      <c r="E11" s="627"/>
      <c r="F11" s="627"/>
      <c r="G11" s="922" t="s">
        <v>1721</v>
      </c>
      <c r="H11" s="923">
        <v>0</v>
      </c>
      <c r="I11" s="628">
        <v>0</v>
      </c>
      <c r="J11" s="923">
        <v>444360</v>
      </c>
      <c r="K11" s="630">
        <f t="shared" si="0"/>
        <v>444360</v>
      </c>
    </row>
    <row r="12" spans="1:12" s="626" customFormat="1" ht="25.5">
      <c r="A12" s="627">
        <v>9</v>
      </c>
      <c r="B12" s="920" t="s">
        <v>1722</v>
      </c>
      <c r="C12" s="921" t="s">
        <v>1710</v>
      </c>
      <c r="D12" s="919">
        <v>2211314</v>
      </c>
      <c r="E12" s="627"/>
      <c r="F12" s="627"/>
      <c r="G12" s="922" t="s">
        <v>1723</v>
      </c>
      <c r="H12" s="923">
        <v>0</v>
      </c>
      <c r="I12" s="628">
        <v>0</v>
      </c>
      <c r="J12" s="923">
        <v>450000</v>
      </c>
      <c r="K12" s="630">
        <f t="shared" si="0"/>
        <v>450000</v>
      </c>
    </row>
    <row r="13" spans="1:12" s="626" customFormat="1" ht="38.25">
      <c r="A13" s="627">
        <v>10</v>
      </c>
      <c r="B13" s="920" t="s">
        <v>1742</v>
      </c>
      <c r="C13" s="925" t="s">
        <v>750</v>
      </c>
      <c r="D13" s="919">
        <v>2211314</v>
      </c>
      <c r="E13" s="627"/>
      <c r="F13" s="627"/>
      <c r="G13" s="922" t="s">
        <v>1743</v>
      </c>
      <c r="H13" s="923">
        <v>0</v>
      </c>
      <c r="I13" s="926">
        <v>0</v>
      </c>
      <c r="J13" s="923">
        <v>1443300</v>
      </c>
      <c r="K13" s="630">
        <f t="shared" si="0"/>
        <v>1443300</v>
      </c>
    </row>
    <row r="14" spans="1:12" s="626" customFormat="1" ht="25.5">
      <c r="A14" s="627">
        <v>11</v>
      </c>
      <c r="B14" s="152" t="s">
        <v>500</v>
      </c>
      <c r="C14" s="927" t="s">
        <v>758</v>
      </c>
      <c r="D14" s="919">
        <v>2210504</v>
      </c>
      <c r="E14" s="627"/>
      <c r="F14" s="627"/>
      <c r="G14" s="928" t="s">
        <v>1665</v>
      </c>
      <c r="H14" s="929">
        <v>2800</v>
      </c>
      <c r="I14" s="930">
        <v>0</v>
      </c>
      <c r="J14" s="629">
        <v>0</v>
      </c>
      <c r="K14" s="630">
        <f t="shared" si="0"/>
        <v>2800</v>
      </c>
    </row>
    <row r="15" spans="1:12" s="626" customFormat="1" ht="25.5">
      <c r="A15" s="627">
        <v>12</v>
      </c>
      <c r="B15" s="920" t="s">
        <v>604</v>
      </c>
      <c r="C15" s="921" t="s">
        <v>758</v>
      </c>
      <c r="D15" s="919">
        <v>2210504</v>
      </c>
      <c r="E15" s="627"/>
      <c r="F15" s="627"/>
      <c r="G15" s="922" t="s">
        <v>1738</v>
      </c>
      <c r="H15" s="923">
        <v>0</v>
      </c>
      <c r="I15" s="926">
        <v>0</v>
      </c>
      <c r="J15" s="923">
        <v>91640</v>
      </c>
      <c r="K15" s="630">
        <f t="shared" si="0"/>
        <v>91640</v>
      </c>
    </row>
    <row r="16" spans="1:12" s="626" customFormat="1" ht="25.5">
      <c r="A16" s="627">
        <v>13</v>
      </c>
      <c r="B16" s="920" t="s">
        <v>1749</v>
      </c>
      <c r="C16" s="921" t="s">
        <v>579</v>
      </c>
      <c r="D16" s="919">
        <v>2211314</v>
      </c>
      <c r="E16" s="627"/>
      <c r="F16" s="627"/>
      <c r="G16" s="922" t="s">
        <v>1750</v>
      </c>
      <c r="H16" s="923">
        <v>0</v>
      </c>
      <c r="I16" s="926">
        <v>0</v>
      </c>
      <c r="J16" s="923">
        <v>6427755.2000000002</v>
      </c>
      <c r="K16" s="630">
        <f t="shared" si="0"/>
        <v>6427755.2000000002</v>
      </c>
    </row>
    <row r="17" spans="1:11" s="626" customFormat="1" ht="25.5">
      <c r="A17" s="627">
        <v>14</v>
      </c>
      <c r="B17" s="920" t="s">
        <v>1749</v>
      </c>
      <c r="C17" s="921" t="s">
        <v>579</v>
      </c>
      <c r="D17" s="919">
        <v>2211314</v>
      </c>
      <c r="E17" s="627"/>
      <c r="F17" s="627"/>
      <c r="G17" s="922" t="s">
        <v>1750</v>
      </c>
      <c r="H17" s="923">
        <v>0</v>
      </c>
      <c r="I17" s="926">
        <v>0</v>
      </c>
      <c r="J17" s="923">
        <v>11432408</v>
      </c>
      <c r="K17" s="630">
        <f t="shared" si="0"/>
        <v>11432408</v>
      </c>
    </row>
    <row r="18" spans="1:11" s="626" customFormat="1" ht="15.75">
      <c r="A18" s="627">
        <v>15</v>
      </c>
      <c r="B18" s="925" t="s">
        <v>1751</v>
      </c>
      <c r="C18" s="69" t="s">
        <v>591</v>
      </c>
      <c r="D18" s="919">
        <v>2211314</v>
      </c>
      <c r="E18" s="627"/>
      <c r="F18" s="627"/>
      <c r="G18" s="69" t="s">
        <v>1752</v>
      </c>
      <c r="H18" s="931">
        <v>2839100</v>
      </c>
      <c r="I18" s="932">
        <v>2839100</v>
      </c>
      <c r="J18" s="629">
        <v>0</v>
      </c>
      <c r="K18" s="630">
        <f t="shared" si="0"/>
        <v>0</v>
      </c>
    </row>
    <row r="19" spans="1:11" s="626" customFormat="1" ht="15.75">
      <c r="A19" s="627">
        <v>16</v>
      </c>
      <c r="B19" s="925" t="s">
        <v>4739</v>
      </c>
      <c r="C19" s="69" t="s">
        <v>591</v>
      </c>
      <c r="D19" s="919">
        <v>2211314</v>
      </c>
      <c r="E19" s="627"/>
      <c r="F19" s="627"/>
      <c r="G19" s="69" t="s">
        <v>1902</v>
      </c>
      <c r="H19" s="931">
        <v>468931</v>
      </c>
      <c r="I19" s="932"/>
      <c r="J19" s="629"/>
      <c r="K19" s="630">
        <f t="shared" si="0"/>
        <v>468931</v>
      </c>
    </row>
    <row r="20" spans="1:11" s="626" customFormat="1" ht="15.75">
      <c r="A20" s="627">
        <v>17</v>
      </c>
      <c r="B20" s="925" t="s">
        <v>4740</v>
      </c>
      <c r="C20" s="69" t="s">
        <v>591</v>
      </c>
      <c r="D20" s="919">
        <v>2211314</v>
      </c>
      <c r="E20" s="627"/>
      <c r="F20" s="627"/>
      <c r="G20" s="69" t="s">
        <v>1902</v>
      </c>
      <c r="H20" s="931">
        <v>468391</v>
      </c>
      <c r="I20" s="932"/>
      <c r="J20" s="629"/>
      <c r="K20" s="630">
        <f t="shared" si="0"/>
        <v>468391</v>
      </c>
    </row>
    <row r="21" spans="1:11" s="626" customFormat="1" ht="15.75">
      <c r="A21" s="627">
        <v>18</v>
      </c>
      <c r="B21" s="37" t="s">
        <v>224</v>
      </c>
      <c r="C21" s="933" t="s">
        <v>575</v>
      </c>
      <c r="D21" s="919">
        <v>2220101</v>
      </c>
      <c r="E21" s="627"/>
      <c r="F21" s="627"/>
      <c r="G21" s="934" t="s">
        <v>1664</v>
      </c>
      <c r="H21" s="930">
        <v>71800</v>
      </c>
      <c r="I21" s="935">
        <v>0</v>
      </c>
      <c r="J21" s="629">
        <v>0</v>
      </c>
      <c r="K21" s="630">
        <f t="shared" si="0"/>
        <v>71800</v>
      </c>
    </row>
    <row r="22" spans="1:11" s="626" customFormat="1" ht="25.5">
      <c r="A22" s="627">
        <v>19</v>
      </c>
      <c r="B22" s="152" t="s">
        <v>500</v>
      </c>
      <c r="C22" s="933" t="s">
        <v>575</v>
      </c>
      <c r="D22" s="919">
        <v>3111401</v>
      </c>
      <c r="E22" s="627" t="s">
        <v>1667</v>
      </c>
      <c r="F22" s="627"/>
      <c r="G22" s="928" t="s">
        <v>1668</v>
      </c>
      <c r="H22" s="929">
        <v>25275.35</v>
      </c>
      <c r="I22" s="935">
        <v>0</v>
      </c>
      <c r="J22" s="629">
        <v>0</v>
      </c>
      <c r="K22" s="630">
        <f t="shared" si="0"/>
        <v>25275.35</v>
      </c>
    </row>
    <row r="23" spans="1:11" s="626" customFormat="1" ht="25.5">
      <c r="A23" s="627">
        <v>20</v>
      </c>
      <c r="B23" s="152" t="s">
        <v>500</v>
      </c>
      <c r="C23" s="933" t="s">
        <v>575</v>
      </c>
      <c r="D23" s="919">
        <v>3111401</v>
      </c>
      <c r="E23" s="627"/>
      <c r="F23" s="627"/>
      <c r="G23" s="928" t="s">
        <v>1669</v>
      </c>
      <c r="H23" s="929">
        <v>13576</v>
      </c>
      <c r="I23" s="935">
        <v>0</v>
      </c>
      <c r="J23" s="629">
        <v>0</v>
      </c>
      <c r="K23" s="630">
        <f t="shared" si="0"/>
        <v>13576</v>
      </c>
    </row>
    <row r="24" spans="1:11" s="626" customFormat="1" ht="25.5">
      <c r="A24" s="627">
        <v>21</v>
      </c>
      <c r="B24" s="152" t="s">
        <v>500</v>
      </c>
      <c r="C24" s="933" t="s">
        <v>575</v>
      </c>
      <c r="D24" s="919">
        <v>3111401</v>
      </c>
      <c r="E24" s="627"/>
      <c r="F24" s="627"/>
      <c r="G24" s="928" t="s">
        <v>1670</v>
      </c>
      <c r="H24" s="929">
        <v>20220.3</v>
      </c>
      <c r="I24" s="935">
        <v>0</v>
      </c>
      <c r="J24" s="629">
        <v>0</v>
      </c>
      <c r="K24" s="630">
        <f t="shared" si="0"/>
        <v>20220.3</v>
      </c>
    </row>
    <row r="25" spans="1:11" s="626" customFormat="1" ht="25.5">
      <c r="A25" s="627">
        <v>22</v>
      </c>
      <c r="B25" s="152" t="s">
        <v>500</v>
      </c>
      <c r="C25" s="933" t="s">
        <v>575</v>
      </c>
      <c r="D25" s="919">
        <v>3111401</v>
      </c>
      <c r="E25" s="627"/>
      <c r="F25" s="627"/>
      <c r="G25" s="928" t="s">
        <v>1671</v>
      </c>
      <c r="H25" s="929">
        <v>37334</v>
      </c>
      <c r="I25" s="936">
        <v>0</v>
      </c>
      <c r="J25" s="629">
        <v>0</v>
      </c>
      <c r="K25" s="630">
        <f t="shared" si="0"/>
        <v>37334</v>
      </c>
    </row>
    <row r="26" spans="1:11" s="626" customFormat="1" ht="25.5">
      <c r="A26" s="627">
        <v>23</v>
      </c>
      <c r="B26" s="152" t="s">
        <v>500</v>
      </c>
      <c r="C26" s="933" t="s">
        <v>575</v>
      </c>
      <c r="D26" s="919">
        <v>3111401</v>
      </c>
      <c r="E26" s="627"/>
      <c r="F26" s="627"/>
      <c r="G26" s="928" t="s">
        <v>1672</v>
      </c>
      <c r="H26" s="936">
        <v>13194</v>
      </c>
      <c r="I26" s="936">
        <v>0</v>
      </c>
      <c r="J26" s="629">
        <v>0</v>
      </c>
      <c r="K26" s="630">
        <f t="shared" si="0"/>
        <v>13194</v>
      </c>
    </row>
    <row r="27" spans="1:11" s="626" customFormat="1" ht="25.5">
      <c r="A27" s="627">
        <v>24</v>
      </c>
      <c r="B27" s="925" t="s">
        <v>500</v>
      </c>
      <c r="C27" s="921" t="s">
        <v>575</v>
      </c>
      <c r="D27" s="919">
        <v>2211314</v>
      </c>
      <c r="E27" s="627"/>
      <c r="F27" s="627"/>
      <c r="G27" s="939" t="s">
        <v>1724</v>
      </c>
      <c r="H27" s="923">
        <v>0</v>
      </c>
      <c r="I27" s="936">
        <v>0</v>
      </c>
      <c r="J27" s="923">
        <v>21390.5</v>
      </c>
      <c r="K27" s="630">
        <f t="shared" si="0"/>
        <v>21390.5</v>
      </c>
    </row>
    <row r="28" spans="1:11" s="626" customFormat="1" ht="25.5">
      <c r="A28" s="627">
        <v>25</v>
      </c>
      <c r="B28" s="925" t="s">
        <v>500</v>
      </c>
      <c r="C28" s="921" t="s">
        <v>575</v>
      </c>
      <c r="D28" s="919">
        <v>2211314</v>
      </c>
      <c r="E28" s="627"/>
      <c r="F28" s="627"/>
      <c r="G28" s="939" t="s">
        <v>1725</v>
      </c>
      <c r="H28" s="923">
        <v>0</v>
      </c>
      <c r="I28" s="936">
        <v>0</v>
      </c>
      <c r="J28" s="923">
        <v>41253.449999999997</v>
      </c>
      <c r="K28" s="630">
        <f t="shared" si="0"/>
        <v>41253.449999999997</v>
      </c>
    </row>
    <row r="29" spans="1:11" s="626" customFormat="1" ht="25.5">
      <c r="A29" s="627">
        <v>26</v>
      </c>
      <c r="B29" s="925" t="s">
        <v>500</v>
      </c>
      <c r="C29" s="921" t="s">
        <v>575</v>
      </c>
      <c r="D29" s="919">
        <v>2211314</v>
      </c>
      <c r="E29" s="627"/>
      <c r="F29" s="627"/>
      <c r="G29" s="939" t="s">
        <v>1726</v>
      </c>
      <c r="H29" s="923">
        <v>0</v>
      </c>
      <c r="I29" s="936">
        <v>0</v>
      </c>
      <c r="J29" s="923">
        <v>57884.5</v>
      </c>
      <c r="K29" s="630">
        <f t="shared" si="0"/>
        <v>57884.5</v>
      </c>
    </row>
    <row r="30" spans="1:11" s="626" customFormat="1" ht="25.5">
      <c r="A30" s="627">
        <v>27</v>
      </c>
      <c r="B30" s="925" t="s">
        <v>500</v>
      </c>
      <c r="C30" s="925" t="s">
        <v>575</v>
      </c>
      <c r="D30" s="919">
        <v>2220101</v>
      </c>
      <c r="E30" s="627"/>
      <c r="F30" s="627"/>
      <c r="G30" s="922" t="s">
        <v>1728</v>
      </c>
      <c r="H30" s="923">
        <v>0</v>
      </c>
      <c r="I30" s="923">
        <v>0</v>
      </c>
      <c r="J30" s="923">
        <v>2518.9499999999998</v>
      </c>
      <c r="K30" s="630">
        <f t="shared" si="0"/>
        <v>2518.9499999999998</v>
      </c>
    </row>
    <row r="31" spans="1:11" s="626" customFormat="1" ht="25.5">
      <c r="A31" s="627">
        <v>28</v>
      </c>
      <c r="B31" s="925" t="s">
        <v>500</v>
      </c>
      <c r="C31" s="925" t="s">
        <v>575</v>
      </c>
      <c r="D31" s="919">
        <v>2210504</v>
      </c>
      <c r="E31" s="627"/>
      <c r="F31" s="627"/>
      <c r="G31" s="922" t="s">
        <v>1729</v>
      </c>
      <c r="H31" s="923">
        <v>0</v>
      </c>
      <c r="I31" s="923">
        <v>0</v>
      </c>
      <c r="J31" s="923">
        <v>6540</v>
      </c>
      <c r="K31" s="630">
        <f t="shared" si="0"/>
        <v>6540</v>
      </c>
    </row>
    <row r="32" spans="1:11" s="626" customFormat="1" ht="25.5">
      <c r="A32" s="627">
        <v>29</v>
      </c>
      <c r="B32" s="925" t="s">
        <v>500</v>
      </c>
      <c r="C32" s="925" t="s">
        <v>575</v>
      </c>
      <c r="D32" s="919">
        <v>2220101</v>
      </c>
      <c r="E32" s="627"/>
      <c r="F32" s="627"/>
      <c r="G32" s="922" t="s">
        <v>1730</v>
      </c>
      <c r="H32" s="923">
        <v>0</v>
      </c>
      <c r="I32" s="937">
        <v>0</v>
      </c>
      <c r="J32" s="923">
        <v>10844.849999999977</v>
      </c>
      <c r="K32" s="630">
        <f t="shared" si="0"/>
        <v>10844.849999999977</v>
      </c>
    </row>
    <row r="33" spans="1:11" s="626" customFormat="1" ht="25.5">
      <c r="A33" s="627">
        <v>30</v>
      </c>
      <c r="B33" s="925" t="s">
        <v>500</v>
      </c>
      <c r="C33" s="925" t="s">
        <v>575</v>
      </c>
      <c r="D33" s="919">
        <v>2210801</v>
      </c>
      <c r="E33" s="627"/>
      <c r="F33" s="627"/>
      <c r="G33" s="922" t="s">
        <v>1731</v>
      </c>
      <c r="H33" s="923">
        <v>0</v>
      </c>
      <c r="I33" s="923">
        <v>0</v>
      </c>
      <c r="J33" s="923">
        <v>11120.7</v>
      </c>
      <c r="K33" s="630">
        <f t="shared" si="0"/>
        <v>11120.7</v>
      </c>
    </row>
    <row r="34" spans="1:11" s="626" customFormat="1" ht="38.25">
      <c r="A34" s="627">
        <v>31</v>
      </c>
      <c r="B34" s="925" t="s">
        <v>1732</v>
      </c>
      <c r="C34" s="925" t="s">
        <v>575</v>
      </c>
      <c r="D34" s="919">
        <v>2211306</v>
      </c>
      <c r="E34" s="627"/>
      <c r="F34" s="627"/>
      <c r="G34" s="938" t="s">
        <v>1733</v>
      </c>
      <c r="H34" s="923">
        <v>0</v>
      </c>
      <c r="I34" s="932">
        <v>11200</v>
      </c>
      <c r="J34" s="923">
        <v>11200</v>
      </c>
      <c r="K34" s="630">
        <f t="shared" si="0"/>
        <v>0</v>
      </c>
    </row>
    <row r="35" spans="1:11" s="626" customFormat="1" ht="25.5">
      <c r="A35" s="627">
        <v>32</v>
      </c>
      <c r="B35" s="925" t="s">
        <v>500</v>
      </c>
      <c r="C35" s="925" t="s">
        <v>575</v>
      </c>
      <c r="D35" s="919">
        <v>2211201</v>
      </c>
      <c r="E35" s="627"/>
      <c r="F35" s="627"/>
      <c r="G35" s="938" t="s">
        <v>1734</v>
      </c>
      <c r="H35" s="923">
        <v>0</v>
      </c>
      <c r="I35" s="932">
        <v>0</v>
      </c>
      <c r="J35" s="923">
        <v>31896.55</v>
      </c>
      <c r="K35" s="630">
        <f t="shared" si="0"/>
        <v>31896.55</v>
      </c>
    </row>
    <row r="36" spans="1:11" s="626" customFormat="1" ht="15.75">
      <c r="A36" s="627">
        <v>33</v>
      </c>
      <c r="B36" s="925" t="s">
        <v>120</v>
      </c>
      <c r="C36" s="925" t="s">
        <v>575</v>
      </c>
      <c r="D36" s="919">
        <v>2210801</v>
      </c>
      <c r="E36" s="627"/>
      <c r="F36" s="627"/>
      <c r="G36" s="922" t="s">
        <v>1735</v>
      </c>
      <c r="H36" s="923">
        <v>0</v>
      </c>
      <c r="I36" s="931">
        <v>0</v>
      </c>
      <c r="J36" s="923">
        <v>81000</v>
      </c>
      <c r="K36" s="630">
        <f t="shared" si="0"/>
        <v>81000</v>
      </c>
    </row>
    <row r="37" spans="1:11" s="626" customFormat="1" ht="25.5">
      <c r="A37" s="627">
        <v>34</v>
      </c>
      <c r="B37" s="920" t="s">
        <v>1736</v>
      </c>
      <c r="C37" s="925" t="s">
        <v>575</v>
      </c>
      <c r="D37" s="919">
        <v>2210801</v>
      </c>
      <c r="E37" s="627"/>
      <c r="F37" s="627"/>
      <c r="G37" s="922" t="s">
        <v>1737</v>
      </c>
      <c r="H37" s="923">
        <v>0</v>
      </c>
      <c r="I37" s="937">
        <v>0</v>
      </c>
      <c r="J37" s="923">
        <v>82000</v>
      </c>
      <c r="K37" s="630">
        <f t="shared" si="0"/>
        <v>82000</v>
      </c>
    </row>
    <row r="38" spans="1:11" s="626" customFormat="1" ht="15.75">
      <c r="A38" s="627">
        <v>35</v>
      </c>
      <c r="B38" s="925" t="s">
        <v>210</v>
      </c>
      <c r="C38" s="925" t="s">
        <v>575</v>
      </c>
      <c r="D38" s="919">
        <v>2210801</v>
      </c>
      <c r="E38" s="627"/>
      <c r="F38" s="627"/>
      <c r="G38" s="922" t="s">
        <v>1739</v>
      </c>
      <c r="H38" s="923">
        <v>0</v>
      </c>
      <c r="I38" s="931">
        <v>0</v>
      </c>
      <c r="J38" s="923">
        <v>157000</v>
      </c>
      <c r="K38" s="630">
        <f t="shared" si="0"/>
        <v>157000</v>
      </c>
    </row>
    <row r="39" spans="1:11" s="626" customFormat="1" ht="15.75">
      <c r="A39" s="627">
        <v>36</v>
      </c>
      <c r="B39" s="925" t="s">
        <v>210</v>
      </c>
      <c r="C39" s="925" t="s">
        <v>575</v>
      </c>
      <c r="D39" s="919">
        <v>2210801</v>
      </c>
      <c r="E39" s="627"/>
      <c r="F39" s="627"/>
      <c r="G39" s="922" t="s">
        <v>1740</v>
      </c>
      <c r="H39" s="923">
        <v>0</v>
      </c>
      <c r="I39" s="931">
        <v>0</v>
      </c>
      <c r="J39" s="923">
        <v>165000</v>
      </c>
      <c r="K39" s="630">
        <f t="shared" si="0"/>
        <v>165000</v>
      </c>
    </row>
    <row r="40" spans="1:11" s="626" customFormat="1" ht="15.75">
      <c r="A40" s="627">
        <v>37</v>
      </c>
      <c r="B40" s="925" t="s">
        <v>120</v>
      </c>
      <c r="C40" s="925" t="s">
        <v>575</v>
      </c>
      <c r="D40" s="919">
        <v>2210801</v>
      </c>
      <c r="E40" s="627"/>
      <c r="F40" s="627"/>
      <c r="G40" s="922" t="s">
        <v>1735</v>
      </c>
      <c r="H40" s="923">
        <v>0</v>
      </c>
      <c r="I40" s="931">
        <v>0</v>
      </c>
      <c r="J40" s="923">
        <v>264000</v>
      </c>
      <c r="K40" s="630">
        <f t="shared" si="0"/>
        <v>264000</v>
      </c>
    </row>
    <row r="41" spans="1:11" s="626" customFormat="1" ht="15.75">
      <c r="A41" s="627">
        <v>38</v>
      </c>
      <c r="B41" s="925" t="s">
        <v>210</v>
      </c>
      <c r="C41" s="925" t="s">
        <v>575</v>
      </c>
      <c r="D41" s="919">
        <v>2210801</v>
      </c>
      <c r="E41" s="627"/>
      <c r="F41" s="627"/>
      <c r="G41" s="922" t="s">
        <v>1741</v>
      </c>
      <c r="H41" s="923">
        <v>0</v>
      </c>
      <c r="I41" s="931">
        <v>1215000</v>
      </c>
      <c r="J41" s="923">
        <v>1215000</v>
      </c>
      <c r="K41" s="630">
        <f t="shared" si="0"/>
        <v>0</v>
      </c>
    </row>
    <row r="42" spans="1:11" s="626" customFormat="1" ht="25.5">
      <c r="A42" s="627">
        <v>39</v>
      </c>
      <c r="B42" s="925" t="s">
        <v>1744</v>
      </c>
      <c r="C42" s="925" t="s">
        <v>575</v>
      </c>
      <c r="D42" s="919">
        <v>2211314</v>
      </c>
      <c r="E42" s="627"/>
      <c r="F42" s="627"/>
      <c r="G42" s="939" t="s">
        <v>1745</v>
      </c>
      <c r="H42" s="923">
        <v>0</v>
      </c>
      <c r="I42" s="937">
        <v>0</v>
      </c>
      <c r="J42" s="923">
        <v>3699800</v>
      </c>
      <c r="K42" s="630">
        <f t="shared" si="0"/>
        <v>3699800</v>
      </c>
    </row>
    <row r="43" spans="1:11" s="626" customFormat="1" ht="25.5">
      <c r="A43" s="627">
        <v>40</v>
      </c>
      <c r="B43" s="152" t="s">
        <v>500</v>
      </c>
      <c r="C43" s="927" t="s">
        <v>609</v>
      </c>
      <c r="D43" s="919">
        <v>2210599</v>
      </c>
      <c r="E43" s="627"/>
      <c r="F43" s="627"/>
      <c r="G43" s="928" t="s">
        <v>1666</v>
      </c>
      <c r="H43" s="929">
        <v>22000</v>
      </c>
      <c r="I43" s="935">
        <v>0</v>
      </c>
      <c r="J43" s="629">
        <v>0</v>
      </c>
      <c r="K43" s="630">
        <f t="shared" si="0"/>
        <v>22000</v>
      </c>
    </row>
    <row r="44" spans="1:11" s="626" customFormat="1" ht="25.5">
      <c r="A44" s="627">
        <v>41</v>
      </c>
      <c r="B44" s="152" t="s">
        <v>500</v>
      </c>
      <c r="C44" s="927" t="s">
        <v>609</v>
      </c>
      <c r="D44" s="919">
        <v>6530101</v>
      </c>
      <c r="E44" s="627"/>
      <c r="F44" s="627"/>
      <c r="G44" s="928" t="s">
        <v>1673</v>
      </c>
      <c r="H44" s="936">
        <v>10258.599999999977</v>
      </c>
      <c r="I44" s="936">
        <v>0</v>
      </c>
      <c r="J44" s="629">
        <v>0</v>
      </c>
      <c r="K44" s="630">
        <f t="shared" si="0"/>
        <v>10258.599999999977</v>
      </c>
    </row>
    <row r="45" spans="1:11" s="626" customFormat="1" ht="25.5">
      <c r="A45" s="627">
        <v>42</v>
      </c>
      <c r="B45" s="152" t="s">
        <v>500</v>
      </c>
      <c r="C45" s="927" t="s">
        <v>609</v>
      </c>
      <c r="D45" s="919">
        <v>2210502</v>
      </c>
      <c r="E45" s="345"/>
      <c r="F45" s="345"/>
      <c r="G45" s="928" t="s">
        <v>1674</v>
      </c>
      <c r="H45" s="936">
        <v>20693.099999999999</v>
      </c>
      <c r="I45" s="936">
        <v>0</v>
      </c>
      <c r="J45" s="629">
        <v>0</v>
      </c>
      <c r="K45" s="630">
        <f t="shared" si="0"/>
        <v>20693.099999999999</v>
      </c>
    </row>
    <row r="46" spans="1:11" s="626" customFormat="1" ht="25.5">
      <c r="A46" s="627">
        <v>43</v>
      </c>
      <c r="B46" s="152" t="s">
        <v>1675</v>
      </c>
      <c r="C46" s="927" t="s">
        <v>609</v>
      </c>
      <c r="D46" s="919">
        <v>2210502</v>
      </c>
      <c r="E46" s="345">
        <v>51832</v>
      </c>
      <c r="F46" s="345" t="s">
        <v>1676</v>
      </c>
      <c r="G46" s="928" t="s">
        <v>1677</v>
      </c>
      <c r="H46" s="936">
        <v>1391200</v>
      </c>
      <c r="I46" s="936">
        <v>1391200</v>
      </c>
      <c r="J46" s="629">
        <v>0</v>
      </c>
      <c r="K46" s="630">
        <f t="shared" si="0"/>
        <v>0</v>
      </c>
    </row>
    <row r="47" spans="1:11" s="626" customFormat="1" ht="25.5">
      <c r="A47" s="627">
        <v>44</v>
      </c>
      <c r="B47" s="152" t="s">
        <v>451</v>
      </c>
      <c r="C47" s="927" t="s">
        <v>609</v>
      </c>
      <c r="D47" s="919">
        <v>2210502</v>
      </c>
      <c r="E47" s="345">
        <v>51827</v>
      </c>
      <c r="F47" s="345"/>
      <c r="G47" s="928" t="s">
        <v>1678</v>
      </c>
      <c r="H47" s="936">
        <v>177840</v>
      </c>
      <c r="I47" s="936">
        <v>177840</v>
      </c>
      <c r="J47" s="629">
        <v>0</v>
      </c>
      <c r="K47" s="630">
        <f t="shared" si="0"/>
        <v>0</v>
      </c>
    </row>
    <row r="48" spans="1:11" s="626" customFormat="1" ht="25.5">
      <c r="A48" s="627">
        <v>45</v>
      </c>
      <c r="B48" s="152" t="s">
        <v>1679</v>
      </c>
      <c r="C48" s="927" t="s">
        <v>609</v>
      </c>
      <c r="D48" s="919">
        <v>2210502</v>
      </c>
      <c r="E48" s="345">
        <v>11855</v>
      </c>
      <c r="F48" s="345" t="s">
        <v>1680</v>
      </c>
      <c r="G48" s="928" t="s">
        <v>1681</v>
      </c>
      <c r="H48" s="936">
        <v>1508000</v>
      </c>
      <c r="I48" s="936">
        <v>1508000</v>
      </c>
      <c r="J48" s="629">
        <v>0</v>
      </c>
      <c r="K48" s="630">
        <f t="shared" si="0"/>
        <v>0</v>
      </c>
    </row>
    <row r="49" spans="1:11" s="626" customFormat="1" ht="25.5">
      <c r="A49" s="627">
        <v>46</v>
      </c>
      <c r="B49" s="152" t="s">
        <v>1001</v>
      </c>
      <c r="C49" s="927" t="s">
        <v>609</v>
      </c>
      <c r="D49" s="919">
        <v>2210502</v>
      </c>
      <c r="E49" s="345">
        <v>69442</v>
      </c>
      <c r="F49" s="345">
        <v>45441</v>
      </c>
      <c r="G49" s="928" t="s">
        <v>1682</v>
      </c>
      <c r="H49" s="936">
        <v>72000</v>
      </c>
      <c r="I49" s="936">
        <v>72000</v>
      </c>
      <c r="J49" s="629">
        <v>0</v>
      </c>
      <c r="K49" s="630">
        <f t="shared" si="0"/>
        <v>0</v>
      </c>
    </row>
    <row r="50" spans="1:11" s="626" customFormat="1" ht="38.25">
      <c r="A50" s="627">
        <v>47</v>
      </c>
      <c r="B50" s="152" t="s">
        <v>1683</v>
      </c>
      <c r="C50" s="927" t="s">
        <v>609</v>
      </c>
      <c r="D50" s="919">
        <v>2210801</v>
      </c>
      <c r="E50" s="345">
        <v>10901</v>
      </c>
      <c r="F50" s="345" t="s">
        <v>1684</v>
      </c>
      <c r="G50" s="928" t="s">
        <v>1685</v>
      </c>
      <c r="H50" s="936">
        <v>92000</v>
      </c>
      <c r="I50" s="936">
        <v>92000</v>
      </c>
      <c r="J50" s="629">
        <v>0</v>
      </c>
      <c r="K50" s="630">
        <f t="shared" si="0"/>
        <v>0</v>
      </c>
    </row>
    <row r="51" spans="1:11" s="626" customFormat="1" ht="25.5">
      <c r="A51" s="627">
        <v>48</v>
      </c>
      <c r="B51" s="152" t="s">
        <v>512</v>
      </c>
      <c r="C51" s="927" t="s">
        <v>609</v>
      </c>
      <c r="D51" s="919">
        <v>2210504</v>
      </c>
      <c r="E51" s="345">
        <v>10596</v>
      </c>
      <c r="F51" s="345" t="s">
        <v>1686</v>
      </c>
      <c r="G51" s="928" t="s">
        <v>1687</v>
      </c>
      <c r="H51" s="936">
        <v>379320</v>
      </c>
      <c r="I51" s="936">
        <v>379320</v>
      </c>
      <c r="J51" s="629">
        <v>0</v>
      </c>
      <c r="K51" s="630">
        <f t="shared" si="0"/>
        <v>0</v>
      </c>
    </row>
    <row r="52" spans="1:11" s="626" customFormat="1" ht="25.5">
      <c r="A52" s="627">
        <v>49</v>
      </c>
      <c r="B52" s="152" t="s">
        <v>1688</v>
      </c>
      <c r="C52" s="927" t="s">
        <v>609</v>
      </c>
      <c r="D52" s="919">
        <v>2210502</v>
      </c>
      <c r="E52" s="345">
        <v>69388</v>
      </c>
      <c r="F52" s="345"/>
      <c r="G52" s="928" t="s">
        <v>1689</v>
      </c>
      <c r="H52" s="936">
        <v>80000</v>
      </c>
      <c r="I52" s="936">
        <v>80000</v>
      </c>
      <c r="J52" s="629">
        <v>0</v>
      </c>
      <c r="K52" s="630">
        <f t="shared" si="0"/>
        <v>0</v>
      </c>
    </row>
    <row r="53" spans="1:11" s="626" customFormat="1" ht="25.5">
      <c r="A53" s="627">
        <v>50</v>
      </c>
      <c r="B53" s="152" t="s">
        <v>1001</v>
      </c>
      <c r="C53" s="927" t="s">
        <v>609</v>
      </c>
      <c r="D53" s="919">
        <v>2210502</v>
      </c>
      <c r="E53" s="345">
        <v>69442</v>
      </c>
      <c r="F53" s="345"/>
      <c r="G53" s="928" t="s">
        <v>1690</v>
      </c>
      <c r="H53" s="936">
        <v>40800</v>
      </c>
      <c r="I53" s="936">
        <v>40800</v>
      </c>
      <c r="J53" s="629">
        <v>0</v>
      </c>
      <c r="K53" s="630">
        <f t="shared" si="0"/>
        <v>0</v>
      </c>
    </row>
    <row r="54" spans="1:11" s="626" customFormat="1" ht="15.75">
      <c r="A54" s="627">
        <v>51</v>
      </c>
      <c r="B54" s="152" t="s">
        <v>1691</v>
      </c>
      <c r="C54" s="927" t="s">
        <v>609</v>
      </c>
      <c r="D54" s="919">
        <v>2210502</v>
      </c>
      <c r="E54" s="345">
        <v>69401</v>
      </c>
      <c r="F54" s="345">
        <v>45438</v>
      </c>
      <c r="G54" s="928" t="s">
        <v>1692</v>
      </c>
      <c r="H54" s="936">
        <v>290370</v>
      </c>
      <c r="I54" s="936">
        <v>290370</v>
      </c>
      <c r="J54" s="629">
        <v>0</v>
      </c>
      <c r="K54" s="630">
        <f t="shared" si="0"/>
        <v>0</v>
      </c>
    </row>
    <row r="55" spans="1:11" s="626" customFormat="1" ht="15.75">
      <c r="A55" s="627">
        <v>52</v>
      </c>
      <c r="B55" s="152" t="s">
        <v>1691</v>
      </c>
      <c r="C55" s="927" t="s">
        <v>609</v>
      </c>
      <c r="D55" s="919">
        <v>2211101</v>
      </c>
      <c r="E55" s="345" t="s">
        <v>1693</v>
      </c>
      <c r="F55" s="345" t="s">
        <v>1694</v>
      </c>
      <c r="G55" s="928" t="s">
        <v>402</v>
      </c>
      <c r="H55" s="936">
        <v>256620</v>
      </c>
      <c r="I55" s="936">
        <v>256620</v>
      </c>
      <c r="J55" s="629">
        <v>0</v>
      </c>
      <c r="K55" s="630">
        <f t="shared" si="0"/>
        <v>0</v>
      </c>
    </row>
    <row r="56" spans="1:11" s="626" customFormat="1" ht="25.5">
      <c r="A56" s="627">
        <v>53</v>
      </c>
      <c r="B56" s="152" t="s">
        <v>446</v>
      </c>
      <c r="C56" s="927" t="s">
        <v>609</v>
      </c>
      <c r="D56" s="919">
        <v>2210801</v>
      </c>
      <c r="E56" s="345">
        <v>11673</v>
      </c>
      <c r="F56" s="345" t="s">
        <v>1695</v>
      </c>
      <c r="G56" s="928" t="s">
        <v>1696</v>
      </c>
      <c r="H56" s="936">
        <v>336000</v>
      </c>
      <c r="I56" s="936">
        <v>336000</v>
      </c>
      <c r="J56" s="629">
        <v>0</v>
      </c>
      <c r="K56" s="630">
        <f t="shared" si="0"/>
        <v>0</v>
      </c>
    </row>
    <row r="57" spans="1:11" s="626" customFormat="1" ht="25.5">
      <c r="A57" s="627">
        <v>54</v>
      </c>
      <c r="B57" s="152" t="s">
        <v>446</v>
      </c>
      <c r="C57" s="927" t="s">
        <v>609</v>
      </c>
      <c r="D57" s="919">
        <v>2210801</v>
      </c>
      <c r="E57" s="345">
        <v>11676</v>
      </c>
      <c r="F57" s="345" t="s">
        <v>1697</v>
      </c>
      <c r="G57" s="928" t="s">
        <v>1696</v>
      </c>
      <c r="H57" s="936">
        <v>98000</v>
      </c>
      <c r="I57" s="936">
        <v>98000</v>
      </c>
      <c r="J57" s="629">
        <v>0</v>
      </c>
      <c r="K57" s="630">
        <f t="shared" si="0"/>
        <v>0</v>
      </c>
    </row>
    <row r="58" spans="1:11" s="626" customFormat="1" ht="15.75">
      <c r="A58" s="627">
        <v>55</v>
      </c>
      <c r="B58" s="152" t="s">
        <v>1698</v>
      </c>
      <c r="C58" s="927" t="s">
        <v>609</v>
      </c>
      <c r="D58" s="919">
        <v>2210801</v>
      </c>
      <c r="E58" s="345">
        <v>11875</v>
      </c>
      <c r="F58" s="345" t="s">
        <v>1699</v>
      </c>
      <c r="G58" s="928" t="s">
        <v>1696</v>
      </c>
      <c r="H58" s="936">
        <v>188000</v>
      </c>
      <c r="I58" s="936">
        <v>188000</v>
      </c>
      <c r="J58" s="629">
        <v>0</v>
      </c>
      <c r="K58" s="630">
        <f t="shared" si="0"/>
        <v>0</v>
      </c>
    </row>
    <row r="59" spans="1:11" s="626" customFormat="1" ht="25.5">
      <c r="A59" s="627">
        <v>56</v>
      </c>
      <c r="B59" s="152" t="s">
        <v>1393</v>
      </c>
      <c r="C59" s="927" t="s">
        <v>609</v>
      </c>
      <c r="D59" s="919">
        <v>2211101</v>
      </c>
      <c r="E59" s="345">
        <v>69370</v>
      </c>
      <c r="F59" s="345" t="s">
        <v>1700</v>
      </c>
      <c r="G59" s="928" t="s">
        <v>1701</v>
      </c>
      <c r="H59" s="936">
        <v>125000</v>
      </c>
      <c r="I59" s="936">
        <v>125000</v>
      </c>
      <c r="J59" s="629">
        <v>0</v>
      </c>
      <c r="K59" s="630">
        <f t="shared" si="0"/>
        <v>0</v>
      </c>
    </row>
    <row r="60" spans="1:11" s="626" customFormat="1" ht="25.5">
      <c r="A60" s="627">
        <v>57</v>
      </c>
      <c r="B60" s="152" t="s">
        <v>1393</v>
      </c>
      <c r="C60" s="927" t="s">
        <v>609</v>
      </c>
      <c r="D60" s="919">
        <v>2211101</v>
      </c>
      <c r="E60" s="345">
        <v>69381</v>
      </c>
      <c r="F60" s="345" t="s">
        <v>1697</v>
      </c>
      <c r="G60" s="928" t="s">
        <v>1702</v>
      </c>
      <c r="H60" s="936">
        <v>407995</v>
      </c>
      <c r="I60" s="940">
        <v>407995</v>
      </c>
      <c r="J60" s="629">
        <v>0</v>
      </c>
      <c r="K60" s="630">
        <f t="shared" si="0"/>
        <v>0</v>
      </c>
    </row>
    <row r="61" spans="1:11" s="626" customFormat="1" ht="25.5">
      <c r="A61" s="627">
        <v>58</v>
      </c>
      <c r="B61" s="152" t="s">
        <v>1393</v>
      </c>
      <c r="C61" s="941" t="s">
        <v>609</v>
      </c>
      <c r="D61" s="919">
        <v>2211101</v>
      </c>
      <c r="E61" s="345">
        <v>69373</v>
      </c>
      <c r="F61" s="345" t="s">
        <v>1703</v>
      </c>
      <c r="G61" s="928" t="s">
        <v>1704</v>
      </c>
      <c r="H61" s="936">
        <v>60990</v>
      </c>
      <c r="I61" s="936">
        <v>60990</v>
      </c>
      <c r="J61" s="629">
        <v>0</v>
      </c>
      <c r="K61" s="630">
        <f t="shared" si="0"/>
        <v>0</v>
      </c>
    </row>
    <row r="62" spans="1:11" s="626" customFormat="1" ht="25.5">
      <c r="A62" s="627">
        <v>59</v>
      </c>
      <c r="B62" s="152" t="s">
        <v>1393</v>
      </c>
      <c r="C62" s="927" t="s">
        <v>609</v>
      </c>
      <c r="D62" s="919">
        <v>2211101</v>
      </c>
      <c r="E62" s="345">
        <v>69361</v>
      </c>
      <c r="F62" s="345" t="s">
        <v>1705</v>
      </c>
      <c r="G62" s="928" t="s">
        <v>1706</v>
      </c>
      <c r="H62" s="936">
        <v>375000</v>
      </c>
      <c r="I62" s="936">
        <v>375000</v>
      </c>
      <c r="J62" s="629">
        <v>0</v>
      </c>
      <c r="K62" s="630">
        <f t="shared" si="0"/>
        <v>0</v>
      </c>
    </row>
    <row r="63" spans="1:11" s="626" customFormat="1" ht="15.75">
      <c r="A63" s="627">
        <v>60</v>
      </c>
      <c r="B63" s="152" t="s">
        <v>1490</v>
      </c>
      <c r="C63" s="927" t="s">
        <v>609</v>
      </c>
      <c r="D63" s="919">
        <v>2211101</v>
      </c>
      <c r="E63" s="345" t="s">
        <v>1707</v>
      </c>
      <c r="F63" s="345" t="s">
        <v>1708</v>
      </c>
      <c r="G63" s="928" t="s">
        <v>402</v>
      </c>
      <c r="H63" s="936">
        <v>173130</v>
      </c>
      <c r="I63" s="936">
        <v>173130</v>
      </c>
      <c r="J63" s="629">
        <v>0</v>
      </c>
      <c r="K63" s="630">
        <f t="shared" si="0"/>
        <v>0</v>
      </c>
    </row>
    <row r="64" spans="1:11" s="626" customFormat="1" ht="60">
      <c r="A64" s="627">
        <v>61</v>
      </c>
      <c r="B64" s="942" t="s">
        <v>1753</v>
      </c>
      <c r="C64" s="69" t="s">
        <v>686</v>
      </c>
      <c r="D64" s="919">
        <v>2210799</v>
      </c>
      <c r="E64" s="345">
        <v>16821</v>
      </c>
      <c r="F64" s="345">
        <v>45590</v>
      </c>
      <c r="G64" s="943" t="s">
        <v>1754</v>
      </c>
      <c r="H64" s="931">
        <v>0</v>
      </c>
      <c r="I64" s="932">
        <v>0</v>
      </c>
      <c r="J64" s="629">
        <v>203121.95</v>
      </c>
      <c r="K64" s="630">
        <f t="shared" si="0"/>
        <v>203121.95</v>
      </c>
    </row>
    <row r="65" spans="1:11" s="626" customFormat="1" ht="30">
      <c r="A65" s="627">
        <v>62</v>
      </c>
      <c r="B65" s="942" t="s">
        <v>1755</v>
      </c>
      <c r="C65" s="69" t="s">
        <v>686</v>
      </c>
      <c r="D65" s="919">
        <v>2211103</v>
      </c>
      <c r="E65" s="345"/>
      <c r="F65" s="345"/>
      <c r="G65" s="943" t="s">
        <v>1756</v>
      </c>
      <c r="H65" s="931">
        <v>0</v>
      </c>
      <c r="I65" s="932">
        <v>0</v>
      </c>
      <c r="J65" s="629">
        <v>42700</v>
      </c>
      <c r="K65" s="630">
        <f t="shared" si="0"/>
        <v>42700</v>
      </c>
    </row>
    <row r="66" spans="1:11" s="626" customFormat="1" ht="15.75">
      <c r="A66" s="627">
        <v>63</v>
      </c>
      <c r="B66" s="942" t="s">
        <v>943</v>
      </c>
      <c r="C66" s="69" t="s">
        <v>686</v>
      </c>
      <c r="D66" s="919">
        <v>2211103</v>
      </c>
      <c r="E66" s="345">
        <v>73722</v>
      </c>
      <c r="F66" s="345"/>
      <c r="G66" s="943" t="s">
        <v>1757</v>
      </c>
      <c r="H66" s="931">
        <v>0</v>
      </c>
      <c r="I66" s="932">
        <v>0</v>
      </c>
      <c r="J66" s="629">
        <v>227251.7</v>
      </c>
      <c r="K66" s="630">
        <f t="shared" si="0"/>
        <v>227251.7</v>
      </c>
    </row>
    <row r="67" spans="1:11" s="626" customFormat="1" ht="30">
      <c r="A67" s="627">
        <v>64</v>
      </c>
      <c r="B67" s="942" t="s">
        <v>1758</v>
      </c>
      <c r="C67" s="69" t="s">
        <v>686</v>
      </c>
      <c r="D67" s="919">
        <v>2211101</v>
      </c>
      <c r="E67" s="345">
        <v>76665</v>
      </c>
      <c r="F67" s="345"/>
      <c r="G67" s="943" t="s">
        <v>1759</v>
      </c>
      <c r="H67" s="931">
        <v>0</v>
      </c>
      <c r="I67" s="932">
        <v>0</v>
      </c>
      <c r="J67" s="629">
        <v>52000</v>
      </c>
      <c r="K67" s="630">
        <f t="shared" si="0"/>
        <v>52000</v>
      </c>
    </row>
    <row r="68" spans="1:11" s="626" customFormat="1" ht="30">
      <c r="A68" s="627">
        <v>65</v>
      </c>
      <c r="B68" s="942" t="s">
        <v>1760</v>
      </c>
      <c r="C68" s="69" t="s">
        <v>686</v>
      </c>
      <c r="D68" s="919">
        <v>3111002</v>
      </c>
      <c r="E68" s="345">
        <v>2432</v>
      </c>
      <c r="F68" s="345"/>
      <c r="G68" s="943" t="s">
        <v>1761</v>
      </c>
      <c r="H68" s="931">
        <v>0</v>
      </c>
      <c r="I68" s="932">
        <v>0</v>
      </c>
      <c r="J68" s="629">
        <v>1035000</v>
      </c>
      <c r="K68" s="630">
        <f t="shared" ref="K68:K119" si="1">H68-I68+J68</f>
        <v>1035000</v>
      </c>
    </row>
    <row r="69" spans="1:11" s="626" customFormat="1" ht="30" customHeight="1">
      <c r="A69" s="627">
        <v>66</v>
      </c>
      <c r="B69" s="942" t="s">
        <v>529</v>
      </c>
      <c r="C69" s="69" t="s">
        <v>686</v>
      </c>
      <c r="D69" s="919">
        <v>2211101</v>
      </c>
      <c r="E69" s="345">
        <v>64804</v>
      </c>
      <c r="F69" s="345"/>
      <c r="G69" s="943" t="s">
        <v>1762</v>
      </c>
      <c r="H69" s="931">
        <v>0</v>
      </c>
      <c r="I69" s="932">
        <v>0</v>
      </c>
      <c r="J69" s="629">
        <v>1040183.45</v>
      </c>
      <c r="K69" s="630">
        <f t="shared" si="1"/>
        <v>1040183.45</v>
      </c>
    </row>
    <row r="70" spans="1:11" s="626" customFormat="1" ht="30" customHeight="1">
      <c r="A70" s="627">
        <v>67</v>
      </c>
      <c r="B70" s="942" t="s">
        <v>435</v>
      </c>
      <c r="C70" s="69" t="s">
        <v>686</v>
      </c>
      <c r="D70" s="919">
        <v>2210910</v>
      </c>
      <c r="E70" s="345"/>
      <c r="F70" s="345"/>
      <c r="G70" s="943" t="s">
        <v>1768</v>
      </c>
      <c r="H70" s="931">
        <v>0</v>
      </c>
      <c r="I70" s="932">
        <v>0</v>
      </c>
      <c r="J70" s="629">
        <v>2918821</v>
      </c>
      <c r="K70" s="630">
        <f t="shared" si="1"/>
        <v>2918821</v>
      </c>
    </row>
    <row r="71" spans="1:11" s="626" customFormat="1" ht="30" customHeight="1">
      <c r="A71" s="627">
        <v>68</v>
      </c>
      <c r="B71" s="942" t="s">
        <v>435</v>
      </c>
      <c r="C71" s="69" t="s">
        <v>686</v>
      </c>
      <c r="D71" s="919">
        <v>2210910</v>
      </c>
      <c r="E71" s="345"/>
      <c r="F71" s="345"/>
      <c r="G71" s="943" t="s">
        <v>1768</v>
      </c>
      <c r="H71" s="931">
        <v>0</v>
      </c>
      <c r="I71" s="932">
        <v>0</v>
      </c>
      <c r="J71" s="629">
        <v>1381982</v>
      </c>
      <c r="K71" s="630">
        <f t="shared" si="1"/>
        <v>1381982</v>
      </c>
    </row>
    <row r="72" spans="1:11" s="626" customFormat="1" ht="15.75" customHeight="1">
      <c r="A72" s="627">
        <v>69</v>
      </c>
      <c r="B72" s="942" t="s">
        <v>1490</v>
      </c>
      <c r="C72" s="69" t="s">
        <v>686</v>
      </c>
      <c r="D72" s="919">
        <v>2211101</v>
      </c>
      <c r="E72" s="345">
        <v>78453</v>
      </c>
      <c r="F72" s="345"/>
      <c r="G72" s="943" t="s">
        <v>1770</v>
      </c>
      <c r="H72" s="931">
        <v>0</v>
      </c>
      <c r="I72" s="932">
        <v>0</v>
      </c>
      <c r="J72" s="629">
        <v>13350</v>
      </c>
      <c r="K72" s="630">
        <f t="shared" si="1"/>
        <v>13350</v>
      </c>
    </row>
    <row r="73" spans="1:11" s="626" customFormat="1" ht="30" customHeight="1">
      <c r="A73" s="627">
        <v>70</v>
      </c>
      <c r="B73" s="942" t="s">
        <v>1758</v>
      </c>
      <c r="C73" s="69" t="s">
        <v>686</v>
      </c>
      <c r="D73" s="919">
        <v>2211101</v>
      </c>
      <c r="E73" s="345">
        <v>75494</v>
      </c>
      <c r="F73" s="345"/>
      <c r="G73" s="943" t="s">
        <v>1771</v>
      </c>
      <c r="H73" s="931">
        <v>0</v>
      </c>
      <c r="I73" s="932">
        <v>0</v>
      </c>
      <c r="J73" s="629">
        <v>190000</v>
      </c>
      <c r="K73" s="630">
        <f t="shared" si="1"/>
        <v>190000</v>
      </c>
    </row>
    <row r="74" spans="1:11" s="626" customFormat="1" ht="30" customHeight="1">
      <c r="A74" s="627">
        <v>71</v>
      </c>
      <c r="B74" s="942" t="s">
        <v>529</v>
      </c>
      <c r="C74" s="69" t="s">
        <v>686</v>
      </c>
      <c r="D74" s="919">
        <v>2211101</v>
      </c>
      <c r="E74" s="345">
        <v>75494</v>
      </c>
      <c r="F74" s="345"/>
      <c r="G74" s="943" t="s">
        <v>1772</v>
      </c>
      <c r="H74" s="931">
        <v>0</v>
      </c>
      <c r="I74" s="932">
        <v>0</v>
      </c>
      <c r="J74" s="629">
        <v>513700</v>
      </c>
      <c r="K74" s="630">
        <f t="shared" si="1"/>
        <v>513700</v>
      </c>
    </row>
    <row r="75" spans="1:11" s="626" customFormat="1" ht="30" customHeight="1">
      <c r="A75" s="627">
        <v>72</v>
      </c>
      <c r="B75" s="942" t="s">
        <v>1001</v>
      </c>
      <c r="C75" s="69" t="s">
        <v>686</v>
      </c>
      <c r="D75" s="919">
        <v>2211101</v>
      </c>
      <c r="E75" s="345" t="s">
        <v>1773</v>
      </c>
      <c r="F75" s="345"/>
      <c r="G75" s="943" t="s">
        <v>1774</v>
      </c>
      <c r="H75" s="931">
        <v>0</v>
      </c>
      <c r="I75" s="932">
        <v>0</v>
      </c>
      <c r="J75" s="629">
        <v>1682120</v>
      </c>
      <c r="K75" s="630">
        <f t="shared" si="1"/>
        <v>1682120</v>
      </c>
    </row>
    <row r="76" spans="1:11" s="626" customFormat="1" ht="30" customHeight="1">
      <c r="A76" s="627">
        <v>73</v>
      </c>
      <c r="B76" s="942" t="s">
        <v>1764</v>
      </c>
      <c r="C76" s="69" t="s">
        <v>686</v>
      </c>
      <c r="D76" s="919">
        <v>2211101</v>
      </c>
      <c r="E76" s="345" t="s">
        <v>1775</v>
      </c>
      <c r="F76" s="345"/>
      <c r="G76" s="943" t="s">
        <v>1776</v>
      </c>
      <c r="H76" s="931">
        <v>0</v>
      </c>
      <c r="I76" s="932">
        <v>0</v>
      </c>
      <c r="J76" s="629">
        <v>339880</v>
      </c>
      <c r="K76" s="630">
        <f t="shared" si="1"/>
        <v>339880</v>
      </c>
    </row>
    <row r="77" spans="1:11" s="626" customFormat="1" ht="15.75" customHeight="1">
      <c r="A77" s="627">
        <v>74</v>
      </c>
      <c r="B77" s="942" t="s">
        <v>1675</v>
      </c>
      <c r="C77" s="69" t="s">
        <v>686</v>
      </c>
      <c r="D77" s="919">
        <v>2210502</v>
      </c>
      <c r="E77" s="345" t="s">
        <v>1777</v>
      </c>
      <c r="F77" s="345"/>
      <c r="G77" s="943" t="s">
        <v>1778</v>
      </c>
      <c r="H77" s="931">
        <v>0</v>
      </c>
      <c r="I77" s="932">
        <v>0</v>
      </c>
      <c r="J77" s="629">
        <v>1997250</v>
      </c>
      <c r="K77" s="630">
        <f t="shared" si="1"/>
        <v>1997250</v>
      </c>
    </row>
    <row r="78" spans="1:11" s="626" customFormat="1" ht="15.75" customHeight="1">
      <c r="A78" s="627">
        <v>75</v>
      </c>
      <c r="B78" s="942" t="s">
        <v>1691</v>
      </c>
      <c r="C78" s="69" t="s">
        <v>686</v>
      </c>
      <c r="D78" s="919">
        <v>2211101</v>
      </c>
      <c r="E78" s="345" t="s">
        <v>1779</v>
      </c>
      <c r="F78" s="345"/>
      <c r="G78" s="943" t="s">
        <v>1780</v>
      </c>
      <c r="H78" s="931">
        <v>0</v>
      </c>
      <c r="I78" s="932">
        <v>0</v>
      </c>
      <c r="J78" s="629">
        <v>528130</v>
      </c>
      <c r="K78" s="630">
        <f t="shared" si="1"/>
        <v>528130</v>
      </c>
    </row>
    <row r="79" spans="1:11" s="626" customFormat="1" ht="30" customHeight="1">
      <c r="A79" s="627">
        <v>76</v>
      </c>
      <c r="B79" s="942" t="s">
        <v>1781</v>
      </c>
      <c r="C79" s="69" t="s">
        <v>686</v>
      </c>
      <c r="D79" s="919">
        <v>2220101</v>
      </c>
      <c r="E79" s="345" t="s">
        <v>1782</v>
      </c>
      <c r="F79" s="345"/>
      <c r="G79" s="943" t="s">
        <v>1783</v>
      </c>
      <c r="H79" s="931">
        <v>0</v>
      </c>
      <c r="I79" s="932">
        <v>0</v>
      </c>
      <c r="J79" s="629">
        <v>368820</v>
      </c>
      <c r="K79" s="630">
        <f t="shared" si="1"/>
        <v>368820</v>
      </c>
    </row>
    <row r="80" spans="1:11" s="626" customFormat="1" ht="30" customHeight="1">
      <c r="A80" s="627">
        <v>77</v>
      </c>
      <c r="B80" s="942" t="s">
        <v>1784</v>
      </c>
      <c r="C80" s="69" t="s">
        <v>686</v>
      </c>
      <c r="D80" s="919">
        <v>2210802</v>
      </c>
      <c r="E80" s="345" t="s">
        <v>1785</v>
      </c>
      <c r="F80" s="345"/>
      <c r="G80" s="943" t="s">
        <v>1786</v>
      </c>
      <c r="H80" s="931">
        <v>0</v>
      </c>
      <c r="I80" s="932">
        <v>0</v>
      </c>
      <c r="J80" s="629">
        <v>676000</v>
      </c>
      <c r="K80" s="630">
        <f t="shared" si="1"/>
        <v>676000</v>
      </c>
    </row>
    <row r="81" spans="1:11" s="626" customFormat="1" ht="30">
      <c r="A81" s="627">
        <v>78</v>
      </c>
      <c r="B81" s="942" t="s">
        <v>1787</v>
      </c>
      <c r="C81" s="69" t="s">
        <v>686</v>
      </c>
      <c r="D81" s="919">
        <v>2210802</v>
      </c>
      <c r="E81" s="345">
        <v>11240</v>
      </c>
      <c r="F81" s="345"/>
      <c r="G81" s="943" t="s">
        <v>1788</v>
      </c>
      <c r="H81" s="931">
        <v>0</v>
      </c>
      <c r="I81" s="932">
        <v>0</v>
      </c>
      <c r="J81" s="629">
        <v>170000</v>
      </c>
      <c r="K81" s="630">
        <f t="shared" si="1"/>
        <v>170000</v>
      </c>
    </row>
    <row r="82" spans="1:11" s="626" customFormat="1" ht="30">
      <c r="A82" s="627">
        <v>79</v>
      </c>
      <c r="B82" s="942" t="s">
        <v>548</v>
      </c>
      <c r="C82" s="69" t="s">
        <v>686</v>
      </c>
      <c r="D82" s="919">
        <v>2210802</v>
      </c>
      <c r="E82" s="345">
        <v>1123</v>
      </c>
      <c r="F82" s="345"/>
      <c r="G82" s="943" t="s">
        <v>1789</v>
      </c>
      <c r="H82" s="931">
        <v>0</v>
      </c>
      <c r="I82" s="932">
        <v>0</v>
      </c>
      <c r="J82" s="629">
        <v>157000</v>
      </c>
      <c r="K82" s="630">
        <f t="shared" si="1"/>
        <v>157000</v>
      </c>
    </row>
    <row r="83" spans="1:11" s="626" customFormat="1" ht="30">
      <c r="A83" s="627">
        <v>80</v>
      </c>
      <c r="B83" s="942" t="s">
        <v>423</v>
      </c>
      <c r="C83" s="69" t="s">
        <v>686</v>
      </c>
      <c r="D83" s="919">
        <v>2210504</v>
      </c>
      <c r="E83" s="345" t="s">
        <v>1790</v>
      </c>
      <c r="F83" s="345"/>
      <c r="G83" s="943" t="s">
        <v>1791</v>
      </c>
      <c r="H83" s="931">
        <v>0</v>
      </c>
      <c r="I83" s="932">
        <v>0</v>
      </c>
      <c r="J83" s="629">
        <v>928000</v>
      </c>
      <c r="K83" s="630">
        <f t="shared" si="1"/>
        <v>928000</v>
      </c>
    </row>
    <row r="84" spans="1:11" s="626" customFormat="1" ht="15.75">
      <c r="A84" s="627">
        <v>81</v>
      </c>
      <c r="B84" s="942" t="s">
        <v>1792</v>
      </c>
      <c r="C84" s="69" t="s">
        <v>686</v>
      </c>
      <c r="D84" s="919">
        <v>2220101</v>
      </c>
      <c r="E84" s="345">
        <v>73734</v>
      </c>
      <c r="F84" s="345"/>
      <c r="G84" s="943" t="s">
        <v>1793</v>
      </c>
      <c r="H84" s="931">
        <v>0</v>
      </c>
      <c r="I84" s="932">
        <v>0</v>
      </c>
      <c r="J84" s="629">
        <v>744000</v>
      </c>
      <c r="K84" s="630">
        <f t="shared" si="1"/>
        <v>744000</v>
      </c>
    </row>
    <row r="85" spans="1:11" s="626" customFormat="1" ht="30">
      <c r="A85" s="627">
        <v>82</v>
      </c>
      <c r="B85" s="942" t="s">
        <v>1794</v>
      </c>
      <c r="C85" s="69" t="s">
        <v>686</v>
      </c>
      <c r="D85" s="919">
        <v>2220101</v>
      </c>
      <c r="E85" s="345">
        <v>73735</v>
      </c>
      <c r="F85" s="345"/>
      <c r="G85" s="943" t="s">
        <v>1795</v>
      </c>
      <c r="H85" s="931">
        <v>0</v>
      </c>
      <c r="I85" s="932">
        <v>0</v>
      </c>
      <c r="J85" s="629">
        <v>305000</v>
      </c>
      <c r="K85" s="630">
        <f t="shared" si="1"/>
        <v>305000</v>
      </c>
    </row>
    <row r="86" spans="1:11" s="626" customFormat="1" ht="30">
      <c r="A86" s="627">
        <v>83</v>
      </c>
      <c r="B86" s="942" t="s">
        <v>1796</v>
      </c>
      <c r="C86" s="69" t="s">
        <v>686</v>
      </c>
      <c r="D86" s="919">
        <v>2220101</v>
      </c>
      <c r="E86" s="345">
        <v>73733</v>
      </c>
      <c r="F86" s="345"/>
      <c r="G86" s="943" t="s">
        <v>1797</v>
      </c>
      <c r="H86" s="931">
        <v>0</v>
      </c>
      <c r="I86" s="932">
        <v>0</v>
      </c>
      <c r="J86" s="629">
        <v>528000</v>
      </c>
      <c r="K86" s="630">
        <f t="shared" si="1"/>
        <v>528000</v>
      </c>
    </row>
    <row r="87" spans="1:11" s="626" customFormat="1" ht="30">
      <c r="A87" s="627">
        <v>84</v>
      </c>
      <c r="B87" s="942" t="s">
        <v>1675</v>
      </c>
      <c r="C87" s="69" t="s">
        <v>686</v>
      </c>
      <c r="D87" s="919">
        <v>2210599</v>
      </c>
      <c r="E87" s="345" t="s">
        <v>1798</v>
      </c>
      <c r="F87" s="345"/>
      <c r="G87" s="943" t="s">
        <v>1799</v>
      </c>
      <c r="H87" s="931">
        <v>0</v>
      </c>
      <c r="I87" s="932">
        <v>0</v>
      </c>
      <c r="J87" s="629">
        <v>1940000</v>
      </c>
      <c r="K87" s="630">
        <f t="shared" si="1"/>
        <v>1940000</v>
      </c>
    </row>
    <row r="88" spans="1:11" s="626" customFormat="1" ht="30">
      <c r="A88" s="627">
        <v>85</v>
      </c>
      <c r="B88" s="942" t="s">
        <v>500</v>
      </c>
      <c r="C88" s="69" t="s">
        <v>686</v>
      </c>
      <c r="D88" s="919">
        <v>3111002</v>
      </c>
      <c r="E88" s="345"/>
      <c r="F88" s="345"/>
      <c r="G88" s="943" t="s">
        <v>1800</v>
      </c>
      <c r="H88" s="931">
        <v>0</v>
      </c>
      <c r="I88" s="932">
        <v>0</v>
      </c>
      <c r="J88" s="629">
        <v>49568.95</v>
      </c>
      <c r="K88" s="630">
        <f t="shared" si="1"/>
        <v>49568.95</v>
      </c>
    </row>
    <row r="89" spans="1:11" s="626" customFormat="1" ht="30">
      <c r="A89" s="627">
        <v>86</v>
      </c>
      <c r="B89" s="942" t="s">
        <v>500</v>
      </c>
      <c r="C89" s="69" t="s">
        <v>686</v>
      </c>
      <c r="D89" s="919">
        <v>2211101</v>
      </c>
      <c r="E89" s="345"/>
      <c r="F89" s="345"/>
      <c r="G89" s="943" t="s">
        <v>1801</v>
      </c>
      <c r="H89" s="931">
        <v>0</v>
      </c>
      <c r="I89" s="932">
        <v>0</v>
      </c>
      <c r="J89" s="629">
        <v>31540</v>
      </c>
      <c r="K89" s="630">
        <f t="shared" si="1"/>
        <v>31540</v>
      </c>
    </row>
    <row r="90" spans="1:11" s="626" customFormat="1" ht="30">
      <c r="A90" s="627">
        <v>87</v>
      </c>
      <c r="B90" s="942" t="s">
        <v>500</v>
      </c>
      <c r="C90" s="69" t="s">
        <v>686</v>
      </c>
      <c r="D90" s="919">
        <v>2211101</v>
      </c>
      <c r="E90" s="345"/>
      <c r="F90" s="345"/>
      <c r="G90" s="943" t="s">
        <v>1802</v>
      </c>
      <c r="H90" s="931">
        <v>0</v>
      </c>
      <c r="I90" s="932">
        <v>0</v>
      </c>
      <c r="J90" s="629">
        <v>34879.65</v>
      </c>
      <c r="K90" s="630">
        <f t="shared" si="1"/>
        <v>34879.65</v>
      </c>
    </row>
    <row r="91" spans="1:11" s="626" customFormat="1" ht="30">
      <c r="A91" s="627">
        <v>88</v>
      </c>
      <c r="B91" s="942" t="s">
        <v>500</v>
      </c>
      <c r="C91" s="69" t="s">
        <v>686</v>
      </c>
      <c r="D91" s="919">
        <v>3111002</v>
      </c>
      <c r="E91" s="345"/>
      <c r="F91" s="345"/>
      <c r="G91" s="943" t="s">
        <v>1803</v>
      </c>
      <c r="H91" s="931">
        <v>0</v>
      </c>
      <c r="I91" s="932">
        <v>0</v>
      </c>
      <c r="J91" s="629">
        <v>18879.3</v>
      </c>
      <c r="K91" s="630">
        <f t="shared" si="1"/>
        <v>18879.3</v>
      </c>
    </row>
    <row r="92" spans="1:11" s="626" customFormat="1" ht="30">
      <c r="A92" s="627">
        <v>89</v>
      </c>
      <c r="B92" s="942" t="s">
        <v>500</v>
      </c>
      <c r="C92" s="69" t="s">
        <v>686</v>
      </c>
      <c r="D92" s="919">
        <v>3111002</v>
      </c>
      <c r="E92" s="345"/>
      <c r="F92" s="345"/>
      <c r="G92" s="943" t="s">
        <v>3274</v>
      </c>
      <c r="H92" s="931"/>
      <c r="I92" s="932"/>
      <c r="J92" s="629">
        <v>18235.849999999999</v>
      </c>
      <c r="K92" s="630">
        <f t="shared" si="1"/>
        <v>18235.849999999999</v>
      </c>
    </row>
    <row r="93" spans="1:11" s="626" customFormat="1" ht="30">
      <c r="A93" s="627">
        <v>90</v>
      </c>
      <c r="B93" s="942" t="s">
        <v>3275</v>
      </c>
      <c r="C93" s="69" t="s">
        <v>686</v>
      </c>
      <c r="D93" s="919">
        <v>2220101</v>
      </c>
      <c r="E93" s="345"/>
      <c r="F93" s="345"/>
      <c r="G93" s="943" t="s">
        <v>3276</v>
      </c>
      <c r="H93" s="931">
        <v>0</v>
      </c>
      <c r="I93" s="932">
        <v>0</v>
      </c>
      <c r="J93" s="629">
        <v>322800</v>
      </c>
      <c r="K93" s="630">
        <f t="shared" si="1"/>
        <v>322800</v>
      </c>
    </row>
    <row r="94" spans="1:11" s="626" customFormat="1" ht="15.75">
      <c r="A94" s="627">
        <v>91</v>
      </c>
      <c r="B94" s="942" t="s">
        <v>1266</v>
      </c>
      <c r="C94" s="69" t="s">
        <v>686</v>
      </c>
      <c r="D94" s="919">
        <v>2220101</v>
      </c>
      <c r="E94" s="345" t="s">
        <v>3277</v>
      </c>
      <c r="F94" s="345"/>
      <c r="G94" s="943" t="s">
        <v>3278</v>
      </c>
      <c r="H94" s="931">
        <v>0</v>
      </c>
      <c r="I94" s="932">
        <v>0</v>
      </c>
      <c r="J94" s="629">
        <v>425200</v>
      </c>
      <c r="K94" s="630">
        <f t="shared" si="1"/>
        <v>425200</v>
      </c>
    </row>
    <row r="95" spans="1:11" s="626" customFormat="1" ht="15.75">
      <c r="A95" s="627">
        <v>92</v>
      </c>
      <c r="B95" s="942" t="s">
        <v>2804</v>
      </c>
      <c r="C95" s="69" t="s">
        <v>686</v>
      </c>
      <c r="D95" s="919">
        <v>2220101</v>
      </c>
      <c r="E95" s="345"/>
      <c r="F95" s="345"/>
      <c r="G95" s="943" t="s">
        <v>3279</v>
      </c>
      <c r="H95" s="931">
        <v>0</v>
      </c>
      <c r="I95" s="932">
        <v>0</v>
      </c>
      <c r="J95" s="629">
        <v>315000</v>
      </c>
      <c r="K95" s="630">
        <f t="shared" si="1"/>
        <v>315000</v>
      </c>
    </row>
    <row r="96" spans="1:11" s="626" customFormat="1" ht="30">
      <c r="A96" s="627">
        <v>93</v>
      </c>
      <c r="B96" s="942" t="s">
        <v>3280</v>
      </c>
      <c r="C96" s="69" t="s">
        <v>686</v>
      </c>
      <c r="D96" s="919">
        <v>3111002</v>
      </c>
      <c r="E96" s="345">
        <v>69360</v>
      </c>
      <c r="F96" s="345"/>
      <c r="G96" s="943" t="s">
        <v>3281</v>
      </c>
      <c r="H96" s="931">
        <v>0</v>
      </c>
      <c r="I96" s="932">
        <v>0</v>
      </c>
      <c r="J96" s="629">
        <v>400000</v>
      </c>
      <c r="K96" s="630">
        <f t="shared" si="1"/>
        <v>400000</v>
      </c>
    </row>
    <row r="97" spans="1:13" s="626" customFormat="1" ht="30">
      <c r="A97" s="627">
        <v>94</v>
      </c>
      <c r="B97" s="942" t="s">
        <v>529</v>
      </c>
      <c r="C97" s="69" t="s">
        <v>686</v>
      </c>
      <c r="D97" s="919">
        <v>2211101</v>
      </c>
      <c r="E97" s="345">
        <v>76680</v>
      </c>
      <c r="F97" s="345"/>
      <c r="G97" s="943" t="s">
        <v>3282</v>
      </c>
      <c r="H97" s="931">
        <v>0</v>
      </c>
      <c r="I97" s="932">
        <v>0</v>
      </c>
      <c r="J97" s="629">
        <v>121300</v>
      </c>
      <c r="K97" s="630">
        <f t="shared" si="1"/>
        <v>121300</v>
      </c>
    </row>
    <row r="98" spans="1:13" s="626" customFormat="1" ht="30">
      <c r="A98" s="627">
        <v>95</v>
      </c>
      <c r="B98" s="942" t="s">
        <v>3283</v>
      </c>
      <c r="C98" s="69" t="s">
        <v>686</v>
      </c>
      <c r="D98" s="919">
        <v>2220101</v>
      </c>
      <c r="E98" s="345" t="s">
        <v>3284</v>
      </c>
      <c r="F98" s="345"/>
      <c r="G98" s="943" t="s">
        <v>3285</v>
      </c>
      <c r="H98" s="931">
        <v>0</v>
      </c>
      <c r="I98" s="932">
        <v>0</v>
      </c>
      <c r="J98" s="629">
        <v>502800</v>
      </c>
      <c r="K98" s="630">
        <f t="shared" si="1"/>
        <v>502800</v>
      </c>
    </row>
    <row r="99" spans="1:13" s="626" customFormat="1" ht="30">
      <c r="A99" s="627">
        <v>96</v>
      </c>
      <c r="B99" s="942" t="s">
        <v>3280</v>
      </c>
      <c r="C99" s="69" t="s">
        <v>686</v>
      </c>
      <c r="D99" s="919">
        <v>3111002</v>
      </c>
      <c r="E99" s="345">
        <v>69384</v>
      </c>
      <c r="F99" s="345"/>
      <c r="G99" s="943" t="s">
        <v>3286</v>
      </c>
      <c r="H99" s="931">
        <v>0</v>
      </c>
      <c r="I99" s="932">
        <v>0</v>
      </c>
      <c r="J99" s="629">
        <v>208400</v>
      </c>
      <c r="K99" s="630">
        <f t="shared" si="1"/>
        <v>208400</v>
      </c>
      <c r="M99" s="626">
        <v>57925549.5</v>
      </c>
    </row>
    <row r="100" spans="1:13" s="626" customFormat="1" ht="45">
      <c r="A100" s="627">
        <v>97</v>
      </c>
      <c r="B100" s="942" t="s">
        <v>3287</v>
      </c>
      <c r="C100" s="69" t="s">
        <v>686</v>
      </c>
      <c r="D100" s="919">
        <v>2210802</v>
      </c>
      <c r="E100" s="345">
        <v>11692</v>
      </c>
      <c r="F100" s="345"/>
      <c r="G100" s="943" t="s">
        <v>3288</v>
      </c>
      <c r="H100" s="931">
        <v>0</v>
      </c>
      <c r="I100" s="932">
        <v>0</v>
      </c>
      <c r="J100" s="629">
        <v>2053200</v>
      </c>
      <c r="K100" s="630">
        <f t="shared" si="1"/>
        <v>2053200</v>
      </c>
    </row>
    <row r="101" spans="1:13" s="626" customFormat="1" ht="15.75" customHeight="1">
      <c r="A101" s="627">
        <v>98</v>
      </c>
      <c r="B101" s="942" t="s">
        <v>500</v>
      </c>
      <c r="C101" s="69" t="s">
        <v>686</v>
      </c>
      <c r="D101" s="919">
        <v>2211201</v>
      </c>
      <c r="E101" s="345"/>
      <c r="F101" s="345"/>
      <c r="G101" s="943" t="s">
        <v>3289</v>
      </c>
      <c r="H101" s="931">
        <v>0</v>
      </c>
      <c r="I101" s="932">
        <v>0</v>
      </c>
      <c r="J101" s="944">
        <v>103448.25</v>
      </c>
      <c r="K101" s="630">
        <f t="shared" si="1"/>
        <v>103448.25</v>
      </c>
    </row>
    <row r="102" spans="1:13" s="626" customFormat="1" ht="15.75" customHeight="1">
      <c r="A102" s="627">
        <v>99</v>
      </c>
      <c r="B102" s="942" t="s">
        <v>500</v>
      </c>
      <c r="C102" s="69" t="s">
        <v>686</v>
      </c>
      <c r="D102" s="919">
        <v>2211201</v>
      </c>
      <c r="E102" s="345"/>
      <c r="F102" s="345"/>
      <c r="G102" s="943" t="s">
        <v>3290</v>
      </c>
      <c r="H102" s="931">
        <v>0</v>
      </c>
      <c r="I102" s="932">
        <v>0</v>
      </c>
      <c r="J102" s="944">
        <v>103448.3</v>
      </c>
      <c r="K102" s="630">
        <f t="shared" si="1"/>
        <v>103448.3</v>
      </c>
    </row>
    <row r="103" spans="1:13" s="626" customFormat="1" ht="15.75" customHeight="1">
      <c r="A103" s="627">
        <v>100</v>
      </c>
      <c r="B103" s="942" t="s">
        <v>500</v>
      </c>
      <c r="C103" s="69" t="s">
        <v>686</v>
      </c>
      <c r="D103" s="919">
        <v>2211101</v>
      </c>
      <c r="E103" s="345"/>
      <c r="F103" s="345"/>
      <c r="G103" s="943" t="s">
        <v>3291</v>
      </c>
      <c r="H103" s="931">
        <v>0</v>
      </c>
      <c r="I103" s="932">
        <v>0</v>
      </c>
      <c r="J103" s="944">
        <v>26182.75</v>
      </c>
      <c r="K103" s="630">
        <f t="shared" si="1"/>
        <v>26182.75</v>
      </c>
    </row>
    <row r="104" spans="1:13" s="626" customFormat="1" ht="15.75" customHeight="1">
      <c r="A104" s="627">
        <v>101</v>
      </c>
      <c r="B104" s="942" t="s">
        <v>500</v>
      </c>
      <c r="C104" s="69" t="s">
        <v>686</v>
      </c>
      <c r="D104" s="919">
        <v>2211101</v>
      </c>
      <c r="E104" s="345"/>
      <c r="F104" s="345"/>
      <c r="G104" s="943" t="s">
        <v>3292</v>
      </c>
      <c r="H104" s="931">
        <v>0</v>
      </c>
      <c r="I104" s="932">
        <v>0</v>
      </c>
      <c r="J104" s="944">
        <v>62071.7</v>
      </c>
      <c r="K104" s="630">
        <f t="shared" si="1"/>
        <v>62071.7</v>
      </c>
    </row>
    <row r="105" spans="1:13" s="626" customFormat="1" ht="15.75" customHeight="1">
      <c r="A105" s="627">
        <v>102</v>
      </c>
      <c r="B105" s="942" t="s">
        <v>500</v>
      </c>
      <c r="C105" s="69" t="s">
        <v>686</v>
      </c>
      <c r="D105" s="919">
        <v>2211203</v>
      </c>
      <c r="E105" s="345"/>
      <c r="F105" s="345"/>
      <c r="G105" s="943" t="s">
        <v>3293</v>
      </c>
      <c r="H105" s="931">
        <v>0</v>
      </c>
      <c r="I105" s="932">
        <v>0</v>
      </c>
      <c r="J105" s="944">
        <v>8620.7000000000007</v>
      </c>
      <c r="K105" s="630">
        <f t="shared" si="1"/>
        <v>8620.7000000000007</v>
      </c>
    </row>
    <row r="106" spans="1:13" s="626" customFormat="1" ht="15.75" customHeight="1">
      <c r="A106" s="627">
        <v>103</v>
      </c>
      <c r="B106" s="942" t="s">
        <v>500</v>
      </c>
      <c r="C106" s="69" t="s">
        <v>686</v>
      </c>
      <c r="D106" s="919">
        <v>2211101</v>
      </c>
      <c r="E106" s="345"/>
      <c r="F106" s="345"/>
      <c r="G106" s="943" t="s">
        <v>3292</v>
      </c>
      <c r="H106" s="931">
        <v>0</v>
      </c>
      <c r="I106" s="932">
        <v>0</v>
      </c>
      <c r="J106" s="944">
        <v>62068.95</v>
      </c>
      <c r="K106" s="630">
        <f t="shared" si="1"/>
        <v>62068.95</v>
      </c>
    </row>
    <row r="107" spans="1:13" s="626" customFormat="1" ht="15.75" customHeight="1">
      <c r="A107" s="627">
        <v>104</v>
      </c>
      <c r="B107" s="942" t="s">
        <v>500</v>
      </c>
      <c r="C107" s="69" t="s">
        <v>686</v>
      </c>
      <c r="D107" s="919">
        <v>3111002</v>
      </c>
      <c r="E107" s="345"/>
      <c r="F107" s="345"/>
      <c r="G107" s="943" t="s">
        <v>3294</v>
      </c>
      <c r="H107" s="931">
        <v>0</v>
      </c>
      <c r="I107" s="932">
        <v>0</v>
      </c>
      <c r="J107" s="944">
        <v>51560.35</v>
      </c>
      <c r="K107" s="630">
        <f t="shared" si="1"/>
        <v>51560.35</v>
      </c>
    </row>
    <row r="108" spans="1:13" s="626" customFormat="1" ht="15.75" customHeight="1">
      <c r="A108" s="627">
        <v>105</v>
      </c>
      <c r="B108" s="942" t="s">
        <v>500</v>
      </c>
      <c r="C108" s="69" t="s">
        <v>686</v>
      </c>
      <c r="D108" s="919">
        <v>2210599</v>
      </c>
      <c r="E108" s="345"/>
      <c r="F108" s="345"/>
      <c r="G108" s="943" t="s">
        <v>3295</v>
      </c>
      <c r="H108" s="931">
        <v>0</v>
      </c>
      <c r="I108" s="932">
        <v>0</v>
      </c>
      <c r="J108" s="944">
        <v>11210.35</v>
      </c>
      <c r="K108" s="630">
        <f t="shared" si="1"/>
        <v>11210.35</v>
      </c>
    </row>
    <row r="109" spans="1:13" s="626" customFormat="1" ht="15.75" customHeight="1">
      <c r="A109" s="627">
        <v>106</v>
      </c>
      <c r="B109" s="942" t="s">
        <v>500</v>
      </c>
      <c r="C109" s="69" t="s">
        <v>686</v>
      </c>
      <c r="D109" s="919">
        <v>2210599</v>
      </c>
      <c r="E109" s="345"/>
      <c r="F109" s="345"/>
      <c r="G109" s="943" t="s">
        <v>1763</v>
      </c>
      <c r="H109" s="931">
        <v>0</v>
      </c>
      <c r="I109" s="932">
        <v>0</v>
      </c>
      <c r="J109" s="944">
        <v>4137.95</v>
      </c>
      <c r="K109" s="630">
        <f t="shared" si="1"/>
        <v>4137.95</v>
      </c>
    </row>
    <row r="110" spans="1:13" s="626" customFormat="1" ht="15.75" customHeight="1">
      <c r="A110" s="627">
        <v>107</v>
      </c>
      <c r="B110" s="942" t="s">
        <v>500</v>
      </c>
      <c r="C110" s="69" t="s">
        <v>686</v>
      </c>
      <c r="D110" s="919">
        <v>2210504</v>
      </c>
      <c r="E110" s="345"/>
      <c r="F110" s="345"/>
      <c r="G110" s="943" t="s">
        <v>3296</v>
      </c>
      <c r="H110" s="931">
        <v>0</v>
      </c>
      <c r="I110" s="932">
        <v>0</v>
      </c>
      <c r="J110" s="944">
        <v>19700</v>
      </c>
      <c r="K110" s="630">
        <f t="shared" si="1"/>
        <v>19700</v>
      </c>
    </row>
    <row r="111" spans="1:13" s="626" customFormat="1" ht="15.75" customHeight="1">
      <c r="A111" s="627">
        <v>108</v>
      </c>
      <c r="B111" s="942" t="s">
        <v>500</v>
      </c>
      <c r="C111" s="69" t="s">
        <v>686</v>
      </c>
      <c r="D111" s="919">
        <v>2210504</v>
      </c>
      <c r="E111" s="345"/>
      <c r="F111" s="345"/>
      <c r="G111" s="943" t="s">
        <v>3297</v>
      </c>
      <c r="H111" s="931">
        <v>0</v>
      </c>
      <c r="I111" s="932">
        <v>0</v>
      </c>
      <c r="J111" s="944">
        <v>3740</v>
      </c>
      <c r="K111" s="630">
        <f t="shared" si="1"/>
        <v>3740</v>
      </c>
    </row>
    <row r="112" spans="1:13" s="626" customFormat="1" ht="15.75" customHeight="1">
      <c r="A112" s="627">
        <v>109</v>
      </c>
      <c r="B112" s="942" t="s">
        <v>500</v>
      </c>
      <c r="C112" s="69" t="s">
        <v>686</v>
      </c>
      <c r="D112" s="919">
        <v>2210799</v>
      </c>
      <c r="E112" s="345"/>
      <c r="F112" s="345"/>
      <c r="G112" s="943" t="s">
        <v>3298</v>
      </c>
      <c r="H112" s="931">
        <v>0</v>
      </c>
      <c r="I112" s="932">
        <v>0</v>
      </c>
      <c r="J112" s="944">
        <v>2600</v>
      </c>
      <c r="K112" s="630">
        <f t="shared" si="1"/>
        <v>2600</v>
      </c>
    </row>
    <row r="113" spans="1:11" s="626" customFormat="1" ht="30">
      <c r="A113" s="627">
        <v>110</v>
      </c>
      <c r="B113" s="942" t="s">
        <v>500</v>
      </c>
      <c r="C113" s="69" t="s">
        <v>686</v>
      </c>
      <c r="D113" s="919">
        <v>2211101</v>
      </c>
      <c r="E113" s="345"/>
      <c r="F113" s="345"/>
      <c r="G113" s="943" t="s">
        <v>1765</v>
      </c>
      <c r="H113" s="931">
        <v>0</v>
      </c>
      <c r="I113" s="932">
        <v>0</v>
      </c>
      <c r="J113" s="629">
        <v>2801.7</v>
      </c>
      <c r="K113" s="630">
        <f t="shared" si="1"/>
        <v>2801.7</v>
      </c>
    </row>
    <row r="114" spans="1:11" s="626" customFormat="1" ht="30">
      <c r="A114" s="627">
        <v>111</v>
      </c>
      <c r="B114" s="942" t="s">
        <v>500</v>
      </c>
      <c r="C114" s="69" t="s">
        <v>686</v>
      </c>
      <c r="D114" s="919">
        <v>2211101</v>
      </c>
      <c r="E114" s="345"/>
      <c r="F114" s="345"/>
      <c r="G114" s="943" t="s">
        <v>1766</v>
      </c>
      <c r="H114" s="931">
        <v>0</v>
      </c>
      <c r="I114" s="932">
        <v>0</v>
      </c>
      <c r="J114" s="629">
        <v>3543.95</v>
      </c>
      <c r="K114" s="630">
        <f t="shared" si="1"/>
        <v>3543.95</v>
      </c>
    </row>
    <row r="115" spans="1:11" s="626" customFormat="1" ht="30">
      <c r="A115" s="627">
        <v>112</v>
      </c>
      <c r="B115" s="942" t="s">
        <v>500</v>
      </c>
      <c r="C115" s="69" t="s">
        <v>686</v>
      </c>
      <c r="D115" s="919">
        <v>2211101</v>
      </c>
      <c r="E115" s="345"/>
      <c r="F115" s="345"/>
      <c r="G115" s="943" t="s">
        <v>1767</v>
      </c>
      <c r="H115" s="931">
        <v>0</v>
      </c>
      <c r="I115" s="932">
        <v>0</v>
      </c>
      <c r="J115" s="629">
        <v>3651.7</v>
      </c>
      <c r="K115" s="630">
        <f t="shared" si="1"/>
        <v>3651.7</v>
      </c>
    </row>
    <row r="116" spans="1:11" s="626" customFormat="1" ht="30">
      <c r="A116" s="627">
        <v>113</v>
      </c>
      <c r="B116" s="942" t="s">
        <v>500</v>
      </c>
      <c r="C116" s="69" t="s">
        <v>686</v>
      </c>
      <c r="D116" s="919">
        <v>2210801</v>
      </c>
      <c r="E116" s="345"/>
      <c r="F116" s="345"/>
      <c r="G116" s="943" t="s">
        <v>3299</v>
      </c>
      <c r="H116" s="931"/>
      <c r="I116" s="932"/>
      <c r="J116" s="629">
        <v>482.75</v>
      </c>
      <c r="K116" s="630">
        <f t="shared" si="1"/>
        <v>482.75</v>
      </c>
    </row>
    <row r="117" spans="1:11" s="626" customFormat="1" ht="30">
      <c r="A117" s="627">
        <v>114</v>
      </c>
      <c r="B117" s="942" t="s">
        <v>500</v>
      </c>
      <c r="C117" s="69" t="s">
        <v>686</v>
      </c>
      <c r="D117" s="919">
        <v>2211101</v>
      </c>
      <c r="E117" s="345"/>
      <c r="F117" s="345"/>
      <c r="G117" s="943" t="s">
        <v>3300</v>
      </c>
      <c r="H117" s="931">
        <v>0</v>
      </c>
      <c r="I117" s="932">
        <v>0</v>
      </c>
      <c r="J117" s="629">
        <v>20080.150000000001</v>
      </c>
      <c r="K117" s="630">
        <f t="shared" si="1"/>
        <v>20080.150000000001</v>
      </c>
    </row>
    <row r="118" spans="1:11" ht="51">
      <c r="A118" s="627">
        <v>115</v>
      </c>
      <c r="B118" s="925" t="s">
        <v>1882</v>
      </c>
      <c r="C118" s="921" t="s">
        <v>686</v>
      </c>
      <c r="D118" s="945">
        <v>3110299</v>
      </c>
      <c r="E118" s="345"/>
      <c r="F118" s="345"/>
      <c r="G118" s="920" t="s">
        <v>1883</v>
      </c>
      <c r="H118" s="629">
        <v>8000000</v>
      </c>
      <c r="I118" s="946">
        <v>0</v>
      </c>
      <c r="J118" s="629">
        <v>200000000</v>
      </c>
      <c r="K118" s="630">
        <f t="shared" si="1"/>
        <v>208000000</v>
      </c>
    </row>
    <row r="119" spans="1:11" ht="25.5">
      <c r="A119" s="627">
        <v>116</v>
      </c>
      <c r="B119" s="925" t="s">
        <v>504</v>
      </c>
      <c r="C119" s="921" t="s">
        <v>686</v>
      </c>
      <c r="D119" s="945">
        <v>2211314</v>
      </c>
      <c r="E119" s="345"/>
      <c r="F119" s="345"/>
      <c r="G119" s="920" t="s">
        <v>1884</v>
      </c>
      <c r="H119" s="629">
        <v>8000000</v>
      </c>
      <c r="I119" s="946">
        <v>0</v>
      </c>
      <c r="J119" s="629">
        <v>300000000</v>
      </c>
      <c r="K119" s="630">
        <f t="shared" si="1"/>
        <v>308000000</v>
      </c>
    </row>
    <row r="120" spans="1:11" s="626" customFormat="1" ht="45">
      <c r="A120" s="627"/>
      <c r="B120" s="947" t="s">
        <v>2290</v>
      </c>
      <c r="C120" s="69"/>
      <c r="D120" s="919"/>
      <c r="E120" s="345"/>
      <c r="F120" s="345"/>
      <c r="G120" s="943"/>
      <c r="H120" s="948">
        <f>SUM(H4:H119)</f>
        <v>26065838.350000001</v>
      </c>
      <c r="I120" s="948">
        <f t="shared" ref="I120:K120" si="2">SUM(I4:I119)</f>
        <v>10117565</v>
      </c>
      <c r="J120" s="948">
        <f t="shared" si="2"/>
        <v>549701008.10000002</v>
      </c>
      <c r="K120" s="948">
        <f t="shared" si="2"/>
        <v>565649281.45000005</v>
      </c>
    </row>
    <row r="121" spans="1:11" s="626" customFormat="1" ht="25.5">
      <c r="A121" s="627">
        <v>117</v>
      </c>
      <c r="B121" s="949" t="s">
        <v>1814</v>
      </c>
      <c r="C121" s="69" t="s">
        <v>686</v>
      </c>
      <c r="D121" s="919">
        <v>2210203</v>
      </c>
      <c r="E121" s="345"/>
      <c r="F121" s="345"/>
      <c r="G121" s="950" t="s">
        <v>1812</v>
      </c>
      <c r="H121" s="931">
        <v>0</v>
      </c>
      <c r="I121" s="932">
        <v>0</v>
      </c>
      <c r="J121" s="951">
        <v>112000</v>
      </c>
      <c r="K121" s="630">
        <f>H121-I121+J121</f>
        <v>112000</v>
      </c>
    </row>
    <row r="122" spans="1:11" s="626" customFormat="1" ht="25.5">
      <c r="A122" s="627">
        <v>118</v>
      </c>
      <c r="B122" s="949" t="s">
        <v>1814</v>
      </c>
      <c r="C122" s="69" t="s">
        <v>686</v>
      </c>
      <c r="D122" s="919">
        <v>2210302</v>
      </c>
      <c r="E122" s="345"/>
      <c r="F122" s="345"/>
      <c r="G122" s="950" t="s">
        <v>1820</v>
      </c>
      <c r="H122" s="931">
        <v>0</v>
      </c>
      <c r="I122" s="932">
        <v>0</v>
      </c>
      <c r="J122" s="951">
        <v>67200</v>
      </c>
      <c r="K122" s="630">
        <f>H122-I122+J122</f>
        <v>67200</v>
      </c>
    </row>
    <row r="123" spans="1:11" s="626" customFormat="1" ht="25.5">
      <c r="A123" s="627">
        <v>119</v>
      </c>
      <c r="B123" s="949" t="s">
        <v>1814</v>
      </c>
      <c r="C123" s="69" t="s">
        <v>686</v>
      </c>
      <c r="D123" s="919">
        <v>2210302</v>
      </c>
      <c r="E123" s="345"/>
      <c r="F123" s="345"/>
      <c r="G123" s="950" t="s">
        <v>1822</v>
      </c>
      <c r="H123" s="931">
        <v>0</v>
      </c>
      <c r="I123" s="932">
        <v>0</v>
      </c>
      <c r="J123" s="951">
        <v>94600</v>
      </c>
      <c r="K123" s="630">
        <f>H123-I123+J123</f>
        <v>94600</v>
      </c>
    </row>
    <row r="124" spans="1:11" s="626" customFormat="1" ht="15.75">
      <c r="A124" s="627">
        <v>120</v>
      </c>
      <c r="B124" s="949" t="s">
        <v>1807</v>
      </c>
      <c r="C124" s="69" t="s">
        <v>686</v>
      </c>
      <c r="D124" s="919">
        <v>3111499</v>
      </c>
      <c r="E124" s="345"/>
      <c r="F124" s="345"/>
      <c r="G124" s="950" t="s">
        <v>1806</v>
      </c>
      <c r="H124" s="931">
        <v>0</v>
      </c>
      <c r="I124" s="932">
        <v>0</v>
      </c>
      <c r="J124" s="951">
        <v>14000</v>
      </c>
      <c r="K124" s="630">
        <f t="shared" ref="K124:K134" si="3">H124-I124+J124</f>
        <v>14000</v>
      </c>
    </row>
    <row r="125" spans="1:11" s="626" customFormat="1" ht="25.5">
      <c r="A125" s="627">
        <v>121</v>
      </c>
      <c r="B125" s="949" t="s">
        <v>1808</v>
      </c>
      <c r="C125" s="69" t="s">
        <v>686</v>
      </c>
      <c r="D125" s="919">
        <v>3111499</v>
      </c>
      <c r="E125" s="345"/>
      <c r="F125" s="345"/>
      <c r="G125" s="950" t="s">
        <v>1806</v>
      </c>
      <c r="H125" s="931">
        <v>0</v>
      </c>
      <c r="I125" s="932">
        <v>0</v>
      </c>
      <c r="J125" s="951">
        <v>11200</v>
      </c>
      <c r="K125" s="630">
        <f t="shared" si="3"/>
        <v>11200</v>
      </c>
    </row>
    <row r="126" spans="1:11" s="626" customFormat="1" ht="15.75">
      <c r="A126" s="627">
        <v>122</v>
      </c>
      <c r="B126" s="949" t="s">
        <v>1809</v>
      </c>
      <c r="C126" s="69" t="s">
        <v>686</v>
      </c>
      <c r="D126" s="919">
        <v>3111499</v>
      </c>
      <c r="E126" s="345"/>
      <c r="F126" s="345"/>
      <c r="G126" s="950" t="s">
        <v>1806</v>
      </c>
      <c r="H126" s="931">
        <v>0</v>
      </c>
      <c r="I126" s="932">
        <v>0</v>
      </c>
      <c r="J126" s="951">
        <v>11200</v>
      </c>
      <c r="K126" s="630">
        <f t="shared" si="3"/>
        <v>11200</v>
      </c>
    </row>
    <row r="127" spans="1:11" s="626" customFormat="1" ht="15.75">
      <c r="A127" s="627">
        <v>123</v>
      </c>
      <c r="B127" s="949" t="s">
        <v>1810</v>
      </c>
      <c r="C127" s="69" t="s">
        <v>686</v>
      </c>
      <c r="D127" s="919">
        <v>3111499</v>
      </c>
      <c r="E127" s="345"/>
      <c r="F127" s="345"/>
      <c r="G127" s="950" t="s">
        <v>1806</v>
      </c>
      <c r="H127" s="931">
        <v>0</v>
      </c>
      <c r="I127" s="932">
        <v>0</v>
      </c>
      <c r="J127" s="951">
        <v>11200</v>
      </c>
      <c r="K127" s="630">
        <f t="shared" si="3"/>
        <v>11200</v>
      </c>
    </row>
    <row r="128" spans="1:11" s="626" customFormat="1" ht="30">
      <c r="A128" s="627">
        <v>124</v>
      </c>
      <c r="B128" s="942" t="s">
        <v>1805</v>
      </c>
      <c r="C128" s="69" t="s">
        <v>686</v>
      </c>
      <c r="D128" s="919">
        <v>3111499</v>
      </c>
      <c r="E128" s="345"/>
      <c r="F128" s="345"/>
      <c r="G128" s="950" t="s">
        <v>1806</v>
      </c>
      <c r="H128" s="931">
        <v>0</v>
      </c>
      <c r="I128" s="932">
        <v>0</v>
      </c>
      <c r="J128" s="951">
        <v>84000</v>
      </c>
      <c r="K128" s="630">
        <f t="shared" si="3"/>
        <v>84000</v>
      </c>
    </row>
    <row r="129" spans="1:11" s="626" customFormat="1" ht="15.75">
      <c r="A129" s="627">
        <v>125</v>
      </c>
      <c r="B129" s="950" t="s">
        <v>1815</v>
      </c>
      <c r="C129" s="69" t="s">
        <v>686</v>
      </c>
      <c r="D129" s="919">
        <v>2210399</v>
      </c>
      <c r="E129" s="345"/>
      <c r="F129" s="345"/>
      <c r="G129" s="950" t="s">
        <v>1816</v>
      </c>
      <c r="H129" s="931">
        <v>0</v>
      </c>
      <c r="I129" s="932">
        <v>0</v>
      </c>
      <c r="J129" s="951">
        <v>84000</v>
      </c>
      <c r="K129" s="630">
        <f t="shared" si="3"/>
        <v>84000</v>
      </c>
    </row>
    <row r="130" spans="1:11" s="626" customFormat="1" ht="15.75">
      <c r="A130" s="627">
        <v>126</v>
      </c>
      <c r="B130" s="950" t="s">
        <v>1813</v>
      </c>
      <c r="C130" s="69" t="s">
        <v>686</v>
      </c>
      <c r="D130" s="919">
        <v>2210399</v>
      </c>
      <c r="E130" s="345"/>
      <c r="F130" s="345"/>
      <c r="G130" s="950" t="s">
        <v>1816</v>
      </c>
      <c r="H130" s="931">
        <v>0</v>
      </c>
      <c r="I130" s="932">
        <v>0</v>
      </c>
      <c r="J130" s="951">
        <v>67200</v>
      </c>
      <c r="K130" s="630">
        <f t="shared" si="3"/>
        <v>67200</v>
      </c>
    </row>
    <row r="131" spans="1:11" s="626" customFormat="1" ht="15.75">
      <c r="A131" s="627">
        <v>127</v>
      </c>
      <c r="B131" s="950" t="s">
        <v>1811</v>
      </c>
      <c r="C131" s="69" t="s">
        <v>686</v>
      </c>
      <c r="D131" s="919">
        <v>2210301</v>
      </c>
      <c r="E131" s="345"/>
      <c r="F131" s="345"/>
      <c r="G131" s="950" t="s">
        <v>1816</v>
      </c>
      <c r="H131" s="931">
        <v>0</v>
      </c>
      <c r="I131" s="932">
        <v>0</v>
      </c>
      <c r="J131" s="951">
        <v>84000</v>
      </c>
      <c r="K131" s="630">
        <f t="shared" si="3"/>
        <v>84000</v>
      </c>
    </row>
    <row r="132" spans="1:11" s="626" customFormat="1" ht="15.75">
      <c r="A132" s="627">
        <v>128</v>
      </c>
      <c r="B132" s="950" t="s">
        <v>1804</v>
      </c>
      <c r="C132" s="69" t="s">
        <v>686</v>
      </c>
      <c r="D132" s="919">
        <v>2210301</v>
      </c>
      <c r="E132" s="345"/>
      <c r="F132" s="345"/>
      <c r="G132" s="950" t="s">
        <v>1816</v>
      </c>
      <c r="H132" s="931">
        <v>0</v>
      </c>
      <c r="I132" s="932">
        <v>0</v>
      </c>
      <c r="J132" s="951">
        <v>37800</v>
      </c>
      <c r="K132" s="630">
        <f t="shared" si="3"/>
        <v>37800</v>
      </c>
    </row>
    <row r="133" spans="1:11" s="626" customFormat="1" ht="15.75">
      <c r="A133" s="627">
        <v>129</v>
      </c>
      <c r="B133" s="950" t="s">
        <v>1817</v>
      </c>
      <c r="C133" s="69" t="s">
        <v>686</v>
      </c>
      <c r="D133" s="919">
        <v>2210399</v>
      </c>
      <c r="E133" s="345"/>
      <c r="F133" s="345"/>
      <c r="G133" s="950" t="s">
        <v>1816</v>
      </c>
      <c r="H133" s="931">
        <v>0</v>
      </c>
      <c r="I133" s="932">
        <v>0</v>
      </c>
      <c r="J133" s="951">
        <v>37800</v>
      </c>
      <c r="K133" s="630">
        <f t="shared" si="3"/>
        <v>37800</v>
      </c>
    </row>
    <row r="134" spans="1:11" s="626" customFormat="1" ht="15.75">
      <c r="A134" s="627">
        <v>130</v>
      </c>
      <c r="B134" s="950" t="s">
        <v>1818</v>
      </c>
      <c r="C134" s="69" t="s">
        <v>686</v>
      </c>
      <c r="D134" s="919">
        <v>2210399</v>
      </c>
      <c r="E134" s="345"/>
      <c r="F134" s="345"/>
      <c r="G134" s="950" t="s">
        <v>1816</v>
      </c>
      <c r="H134" s="931">
        <v>0</v>
      </c>
      <c r="I134" s="932">
        <v>0</v>
      </c>
      <c r="J134" s="951">
        <v>37800</v>
      </c>
      <c r="K134" s="630">
        <f t="shared" si="3"/>
        <v>37800</v>
      </c>
    </row>
    <row r="135" spans="1:11" s="626" customFormat="1" ht="15.75">
      <c r="A135" s="627"/>
      <c r="B135" s="913" t="s">
        <v>330</v>
      </c>
      <c r="C135" s="627"/>
      <c r="D135" s="919"/>
      <c r="E135" s="345"/>
      <c r="F135" s="345"/>
      <c r="G135" s="627"/>
      <c r="H135" s="952">
        <v>0</v>
      </c>
      <c r="I135" s="952">
        <f>SUM(I121:I134)</f>
        <v>0</v>
      </c>
      <c r="J135" s="957">
        <f>SUM(J121:J134)</f>
        <v>754000</v>
      </c>
      <c r="K135" s="958">
        <f>SUM(K121:K134)</f>
        <v>754000</v>
      </c>
    </row>
    <row r="136" spans="1:11" s="626" customFormat="1" ht="15.75">
      <c r="A136" s="627"/>
      <c r="B136" s="913"/>
      <c r="C136" s="627"/>
      <c r="D136" s="919"/>
      <c r="E136" s="627"/>
      <c r="F136" s="627"/>
      <c r="G136" s="627"/>
      <c r="H136" s="952">
        <f>H135+H120</f>
        <v>26065838.350000001</v>
      </c>
      <c r="I136" s="952">
        <f>I135+I120</f>
        <v>10117565</v>
      </c>
      <c r="J136" s="957">
        <f>J135+J120</f>
        <v>550455008.10000002</v>
      </c>
      <c r="K136" s="958">
        <f>K135+K120</f>
        <v>566403281.45000005</v>
      </c>
    </row>
    <row r="137" spans="1:11" s="965" customFormat="1" ht="15.75">
      <c r="A137" s="953" t="s">
        <v>331</v>
      </c>
      <c r="B137" s="964" t="s">
        <v>332</v>
      </c>
      <c r="C137" s="953"/>
      <c r="D137" s="377"/>
      <c r="E137" s="953"/>
      <c r="F137" s="953"/>
      <c r="G137" s="953"/>
      <c r="H137" s="953"/>
      <c r="I137" s="953"/>
      <c r="J137" s="629"/>
      <c r="K137" s="630">
        <f t="shared" ref="K137:K172" si="4">H137-I137+J137</f>
        <v>0</v>
      </c>
    </row>
    <row r="138" spans="1:11" s="626" customFormat="1" ht="51">
      <c r="A138" s="627">
        <v>1</v>
      </c>
      <c r="B138" s="925" t="s">
        <v>1869</v>
      </c>
      <c r="C138" s="921" t="s">
        <v>1870</v>
      </c>
      <c r="D138" s="945">
        <v>2211314</v>
      </c>
      <c r="E138" s="954"/>
      <c r="F138" s="927"/>
      <c r="G138" s="920" t="s">
        <v>1871</v>
      </c>
      <c r="H138" s="931">
        <v>0</v>
      </c>
      <c r="I138" s="946">
        <v>0</v>
      </c>
      <c r="J138" s="931">
        <v>486000</v>
      </c>
      <c r="K138" s="630">
        <f t="shared" si="4"/>
        <v>486000</v>
      </c>
    </row>
    <row r="139" spans="1:11" s="626" customFormat="1" ht="38.25">
      <c r="A139" s="627">
        <v>2</v>
      </c>
      <c r="B139" s="920" t="s">
        <v>1824</v>
      </c>
      <c r="C139" s="921" t="s">
        <v>1710</v>
      </c>
      <c r="D139" s="631">
        <v>2211314</v>
      </c>
      <c r="E139" s="627"/>
      <c r="F139" s="627"/>
      <c r="G139" s="966" t="s">
        <v>1825</v>
      </c>
      <c r="H139" s="931">
        <v>0</v>
      </c>
      <c r="I139" s="628">
        <v>0</v>
      </c>
      <c r="J139" s="931">
        <v>50895</v>
      </c>
      <c r="K139" s="630">
        <f t="shared" si="4"/>
        <v>50895</v>
      </c>
    </row>
    <row r="140" spans="1:11" s="626" customFormat="1" ht="25.5">
      <c r="A140" s="627">
        <v>3</v>
      </c>
      <c r="B140" s="920" t="s">
        <v>1826</v>
      </c>
      <c r="C140" s="921" t="s">
        <v>1710</v>
      </c>
      <c r="D140" s="631">
        <v>2211314</v>
      </c>
      <c r="E140" s="627"/>
      <c r="F140" s="627"/>
      <c r="G140" s="966" t="s">
        <v>1827</v>
      </c>
      <c r="H140" s="931">
        <v>0</v>
      </c>
      <c r="I140" s="628">
        <v>0</v>
      </c>
      <c r="J140" s="931">
        <v>129643.9</v>
      </c>
      <c r="K140" s="630">
        <f t="shared" si="4"/>
        <v>129643.9</v>
      </c>
    </row>
    <row r="141" spans="1:11" s="626" customFormat="1" ht="25.5">
      <c r="A141" s="627">
        <v>4</v>
      </c>
      <c r="B141" s="920" t="s">
        <v>1828</v>
      </c>
      <c r="C141" s="921" t="s">
        <v>1710</v>
      </c>
      <c r="D141" s="631">
        <v>2211314</v>
      </c>
      <c r="E141" s="627"/>
      <c r="F141" s="627"/>
      <c r="G141" s="966" t="s">
        <v>1829</v>
      </c>
      <c r="H141" s="931">
        <v>0</v>
      </c>
      <c r="I141" s="628">
        <v>0</v>
      </c>
      <c r="J141" s="931">
        <v>198647</v>
      </c>
      <c r="K141" s="630">
        <f t="shared" si="4"/>
        <v>198647</v>
      </c>
    </row>
    <row r="142" spans="1:11" s="626" customFormat="1" ht="25.5">
      <c r="A142" s="627">
        <v>5</v>
      </c>
      <c r="B142" s="920" t="s">
        <v>1828</v>
      </c>
      <c r="C142" s="921" t="s">
        <v>1710</v>
      </c>
      <c r="D142" s="631">
        <v>2211314</v>
      </c>
      <c r="E142" s="627"/>
      <c r="F142" s="627"/>
      <c r="G142" s="966" t="s">
        <v>1830</v>
      </c>
      <c r="H142" s="931">
        <v>0</v>
      </c>
      <c r="I142" s="628">
        <v>0</v>
      </c>
      <c r="J142" s="931">
        <v>787400</v>
      </c>
      <c r="K142" s="630">
        <f t="shared" si="4"/>
        <v>787400</v>
      </c>
    </row>
    <row r="143" spans="1:11" s="626" customFormat="1" ht="25.5">
      <c r="A143" s="627">
        <v>6</v>
      </c>
      <c r="B143" s="920" t="s">
        <v>1831</v>
      </c>
      <c r="C143" s="921" t="s">
        <v>1710</v>
      </c>
      <c r="D143" s="631">
        <v>2211314</v>
      </c>
      <c r="E143" s="627"/>
      <c r="F143" s="627"/>
      <c r="G143" s="966" t="s">
        <v>1832</v>
      </c>
      <c r="H143" s="931">
        <v>0</v>
      </c>
      <c r="I143" s="628">
        <v>0</v>
      </c>
      <c r="J143" s="931">
        <v>394000</v>
      </c>
      <c r="K143" s="630">
        <f t="shared" si="4"/>
        <v>394000</v>
      </c>
    </row>
    <row r="144" spans="1:11" s="626" customFormat="1" ht="25.5">
      <c r="A144" s="627">
        <v>7</v>
      </c>
      <c r="B144" s="920" t="s">
        <v>1833</v>
      </c>
      <c r="C144" s="921" t="s">
        <v>1710</v>
      </c>
      <c r="D144" s="631">
        <v>2211314</v>
      </c>
      <c r="E144" s="627"/>
      <c r="F144" s="627"/>
      <c r="G144" s="966" t="s">
        <v>1834</v>
      </c>
      <c r="H144" s="931">
        <v>0</v>
      </c>
      <c r="I144" s="628">
        <v>0</v>
      </c>
      <c r="J144" s="931">
        <v>691141.92</v>
      </c>
      <c r="K144" s="630">
        <f t="shared" si="4"/>
        <v>691141.92</v>
      </c>
    </row>
    <row r="145" spans="1:11" s="626" customFormat="1" ht="25.5">
      <c r="A145" s="627">
        <v>8</v>
      </c>
      <c r="B145" s="920" t="s">
        <v>1835</v>
      </c>
      <c r="C145" s="921" t="s">
        <v>1710</v>
      </c>
      <c r="D145" s="631">
        <v>2211314</v>
      </c>
      <c r="E145" s="627"/>
      <c r="F145" s="627"/>
      <c r="G145" s="966" t="s">
        <v>1836</v>
      </c>
      <c r="H145" s="931">
        <v>0</v>
      </c>
      <c r="I145" s="628">
        <v>0</v>
      </c>
      <c r="J145" s="931">
        <v>91394.6</v>
      </c>
      <c r="K145" s="630">
        <f t="shared" si="4"/>
        <v>91394.6</v>
      </c>
    </row>
    <row r="146" spans="1:11" s="626" customFormat="1" ht="25.5">
      <c r="A146" s="627">
        <v>9</v>
      </c>
      <c r="B146" s="920" t="s">
        <v>1835</v>
      </c>
      <c r="C146" s="921" t="s">
        <v>1710</v>
      </c>
      <c r="D146" s="631">
        <v>2211314</v>
      </c>
      <c r="E146" s="627"/>
      <c r="F146" s="627"/>
      <c r="G146" s="966" t="s">
        <v>1837</v>
      </c>
      <c r="H146" s="931">
        <v>0</v>
      </c>
      <c r="I146" s="628">
        <v>0</v>
      </c>
      <c r="J146" s="931">
        <v>183300</v>
      </c>
      <c r="K146" s="630">
        <f t="shared" si="4"/>
        <v>183300</v>
      </c>
    </row>
    <row r="147" spans="1:11" s="626" customFormat="1" ht="25.5">
      <c r="A147" s="627">
        <v>10</v>
      </c>
      <c r="B147" s="920" t="s">
        <v>1835</v>
      </c>
      <c r="C147" s="921" t="s">
        <v>1710</v>
      </c>
      <c r="D147" s="631">
        <v>2211314</v>
      </c>
      <c r="E147" s="627"/>
      <c r="F147" s="627"/>
      <c r="G147" s="966" t="s">
        <v>1838</v>
      </c>
      <c r="H147" s="931">
        <v>0</v>
      </c>
      <c r="I147" s="628">
        <v>0</v>
      </c>
      <c r="J147" s="931">
        <v>761132.64</v>
      </c>
      <c r="K147" s="630">
        <f t="shared" si="4"/>
        <v>761132.64</v>
      </c>
    </row>
    <row r="148" spans="1:11" s="626" customFormat="1" ht="25.5">
      <c r="A148" s="627">
        <v>11</v>
      </c>
      <c r="B148" s="920" t="s">
        <v>1835</v>
      </c>
      <c r="C148" s="921" t="s">
        <v>1710</v>
      </c>
      <c r="D148" s="631">
        <v>2211314</v>
      </c>
      <c r="E148" s="627"/>
      <c r="F148" s="627"/>
      <c r="G148" s="966" t="s">
        <v>1839</v>
      </c>
      <c r="H148" s="931">
        <v>0</v>
      </c>
      <c r="I148" s="628">
        <v>0</v>
      </c>
      <c r="J148" s="931">
        <v>793295.07</v>
      </c>
      <c r="K148" s="630">
        <f t="shared" si="4"/>
        <v>793295.07</v>
      </c>
    </row>
    <row r="149" spans="1:11" s="626" customFormat="1" ht="38.25">
      <c r="A149" s="627">
        <v>12</v>
      </c>
      <c r="B149" s="920" t="s">
        <v>1840</v>
      </c>
      <c r="C149" s="921" t="s">
        <v>1710</v>
      </c>
      <c r="D149" s="631">
        <v>2211314</v>
      </c>
      <c r="E149" s="627"/>
      <c r="F149" s="627"/>
      <c r="G149" s="966" t="s">
        <v>1841</v>
      </c>
      <c r="H149" s="931">
        <v>0</v>
      </c>
      <c r="I149" s="628">
        <v>0</v>
      </c>
      <c r="J149" s="931">
        <v>488880</v>
      </c>
      <c r="K149" s="630">
        <f t="shared" si="4"/>
        <v>488880</v>
      </c>
    </row>
    <row r="150" spans="1:11" s="626" customFormat="1" ht="51">
      <c r="A150" s="627">
        <v>13</v>
      </c>
      <c r="B150" s="920" t="s">
        <v>1842</v>
      </c>
      <c r="C150" s="921" t="s">
        <v>1710</v>
      </c>
      <c r="D150" s="631">
        <v>2211314</v>
      </c>
      <c r="E150" s="627"/>
      <c r="F150" s="627"/>
      <c r="G150" s="966" t="s">
        <v>1843</v>
      </c>
      <c r="H150" s="931">
        <v>0</v>
      </c>
      <c r="I150" s="628">
        <v>0</v>
      </c>
      <c r="J150" s="931">
        <v>649960</v>
      </c>
      <c r="K150" s="630">
        <f t="shared" si="4"/>
        <v>649960</v>
      </c>
    </row>
    <row r="151" spans="1:11" s="626" customFormat="1" ht="51">
      <c r="A151" s="627">
        <v>14</v>
      </c>
      <c r="B151" s="920" t="s">
        <v>1842</v>
      </c>
      <c r="C151" s="921" t="s">
        <v>1710</v>
      </c>
      <c r="D151" s="631">
        <v>2211314</v>
      </c>
      <c r="E151" s="627"/>
      <c r="F151" s="627"/>
      <c r="G151" s="920" t="s">
        <v>1844</v>
      </c>
      <c r="H151" s="931">
        <v>0</v>
      </c>
      <c r="I151" s="628">
        <v>0</v>
      </c>
      <c r="J151" s="931">
        <v>1116486.27</v>
      </c>
      <c r="K151" s="630">
        <f t="shared" si="4"/>
        <v>1116486.27</v>
      </c>
    </row>
    <row r="152" spans="1:11" s="626" customFormat="1" ht="24.75" customHeight="1">
      <c r="A152" s="627">
        <v>15</v>
      </c>
      <c r="B152" s="920" t="s">
        <v>1845</v>
      </c>
      <c r="C152" s="921" t="s">
        <v>1710</v>
      </c>
      <c r="D152" s="631">
        <v>2211314</v>
      </c>
      <c r="E152" s="627"/>
      <c r="F152" s="627"/>
      <c r="G152" s="920" t="s">
        <v>1839</v>
      </c>
      <c r="H152" s="931">
        <v>0</v>
      </c>
      <c r="I152" s="628">
        <v>0</v>
      </c>
      <c r="J152" s="931">
        <v>85250</v>
      </c>
      <c r="K152" s="630">
        <f t="shared" si="4"/>
        <v>85250</v>
      </c>
    </row>
    <row r="153" spans="1:11" s="626" customFormat="1" ht="26.25" customHeight="1">
      <c r="A153" s="627">
        <v>16</v>
      </c>
      <c r="B153" s="920" t="s">
        <v>1846</v>
      </c>
      <c r="C153" s="921" t="s">
        <v>1710</v>
      </c>
      <c r="D153" s="631">
        <v>2211314</v>
      </c>
      <c r="E153" s="627"/>
      <c r="F153" s="627"/>
      <c r="G153" s="920" t="s">
        <v>1847</v>
      </c>
      <c r="H153" s="931">
        <v>0</v>
      </c>
      <c r="I153" s="628">
        <v>0</v>
      </c>
      <c r="J153" s="931">
        <v>26073.45</v>
      </c>
      <c r="K153" s="630">
        <f t="shared" si="4"/>
        <v>26073.45</v>
      </c>
    </row>
    <row r="154" spans="1:11" s="626" customFormat="1" ht="38.25">
      <c r="A154" s="627">
        <v>17</v>
      </c>
      <c r="B154" s="920" t="s">
        <v>1848</v>
      </c>
      <c r="C154" s="921" t="s">
        <v>1710</v>
      </c>
      <c r="D154" s="631">
        <v>2211314</v>
      </c>
      <c r="E154" s="627"/>
      <c r="F154" s="627"/>
      <c r="G154" s="920" t="s">
        <v>1849</v>
      </c>
      <c r="H154" s="931">
        <v>0</v>
      </c>
      <c r="I154" s="628">
        <v>0</v>
      </c>
      <c r="J154" s="931">
        <v>89999.3</v>
      </c>
      <c r="K154" s="630">
        <f t="shared" si="4"/>
        <v>89999.3</v>
      </c>
    </row>
    <row r="155" spans="1:11" s="626" customFormat="1" ht="25.5">
      <c r="A155" s="627">
        <v>18</v>
      </c>
      <c r="B155" s="925" t="s">
        <v>1850</v>
      </c>
      <c r="C155" s="921" t="s">
        <v>1710</v>
      </c>
      <c r="D155" s="631">
        <v>2211314</v>
      </c>
      <c r="E155" s="627"/>
      <c r="F155" s="627"/>
      <c r="G155" s="920" t="s">
        <v>1851</v>
      </c>
      <c r="H155" s="923">
        <v>65176.5</v>
      </c>
      <c r="I155" s="628">
        <v>0</v>
      </c>
      <c r="J155" s="923">
        <v>0</v>
      </c>
      <c r="K155" s="630">
        <f t="shared" si="4"/>
        <v>65176.5</v>
      </c>
    </row>
    <row r="156" spans="1:11" s="626" customFormat="1" ht="38.25">
      <c r="A156" s="627">
        <v>19</v>
      </c>
      <c r="B156" s="925" t="s">
        <v>1850</v>
      </c>
      <c r="C156" s="921" t="s">
        <v>1710</v>
      </c>
      <c r="D156" s="631">
        <v>2211314</v>
      </c>
      <c r="E156" s="627"/>
      <c r="F156" s="627"/>
      <c r="G156" s="920" t="s">
        <v>1852</v>
      </c>
      <c r="H156" s="923">
        <v>0</v>
      </c>
      <c r="I156" s="628">
        <v>0</v>
      </c>
      <c r="J156" s="923">
        <v>35986.199999999997</v>
      </c>
      <c r="K156" s="630">
        <f t="shared" si="4"/>
        <v>35986.199999999997</v>
      </c>
    </row>
    <row r="157" spans="1:11" s="626" customFormat="1" ht="38.25">
      <c r="A157" s="627">
        <v>20</v>
      </c>
      <c r="B157" s="925" t="s">
        <v>1850</v>
      </c>
      <c r="C157" s="921" t="s">
        <v>1710</v>
      </c>
      <c r="D157" s="631">
        <v>2211314</v>
      </c>
      <c r="E157" s="627"/>
      <c r="F157" s="627"/>
      <c r="G157" s="920" t="s">
        <v>1853</v>
      </c>
      <c r="H157" s="923">
        <v>63004</v>
      </c>
      <c r="I157" s="628">
        <v>0</v>
      </c>
      <c r="J157" s="923">
        <v>0</v>
      </c>
      <c r="K157" s="630">
        <f t="shared" si="4"/>
        <v>63004</v>
      </c>
    </row>
    <row r="158" spans="1:11" s="626" customFormat="1" ht="25.5">
      <c r="A158" s="627">
        <v>21</v>
      </c>
      <c r="B158" s="925" t="s">
        <v>500</v>
      </c>
      <c r="C158" s="921" t="s">
        <v>1710</v>
      </c>
      <c r="D158" s="631">
        <v>2211314</v>
      </c>
      <c r="E158" s="627"/>
      <c r="F158" s="627"/>
      <c r="G158" s="920" t="s">
        <v>1854</v>
      </c>
      <c r="H158" s="923">
        <v>37457.75</v>
      </c>
      <c r="I158" s="628">
        <v>0</v>
      </c>
      <c r="J158" s="923">
        <v>0</v>
      </c>
      <c r="K158" s="630">
        <f t="shared" si="4"/>
        <v>37457.75</v>
      </c>
    </row>
    <row r="159" spans="1:11" s="626" customFormat="1" ht="38.25">
      <c r="A159" s="627">
        <v>22</v>
      </c>
      <c r="B159" s="925" t="s">
        <v>500</v>
      </c>
      <c r="C159" s="921" t="s">
        <v>1710</v>
      </c>
      <c r="D159" s="631">
        <v>2211314</v>
      </c>
      <c r="E159" s="627"/>
      <c r="F159" s="627"/>
      <c r="G159" s="920" t="s">
        <v>1855</v>
      </c>
      <c r="H159" s="923">
        <v>0</v>
      </c>
      <c r="I159" s="628">
        <v>0</v>
      </c>
      <c r="J159" s="923">
        <v>20681.7</v>
      </c>
      <c r="K159" s="630">
        <f t="shared" si="4"/>
        <v>20681.7</v>
      </c>
    </row>
    <row r="160" spans="1:11" s="626" customFormat="1" ht="38.25">
      <c r="A160" s="627">
        <v>23</v>
      </c>
      <c r="B160" s="925" t="s">
        <v>500</v>
      </c>
      <c r="C160" s="921" t="s">
        <v>1710</v>
      </c>
      <c r="D160" s="631">
        <v>2211314</v>
      </c>
      <c r="E160" s="627"/>
      <c r="F160" s="627"/>
      <c r="G160" s="920" t="s">
        <v>1856</v>
      </c>
      <c r="H160" s="923">
        <v>0</v>
      </c>
      <c r="I160" s="628">
        <v>0</v>
      </c>
      <c r="J160" s="923">
        <v>36209.199999999997</v>
      </c>
      <c r="K160" s="630">
        <f t="shared" si="4"/>
        <v>36209.199999999997</v>
      </c>
    </row>
    <row r="161" spans="1:11" s="626" customFormat="1" ht="25.5">
      <c r="A161" s="627">
        <v>24</v>
      </c>
      <c r="B161" s="925" t="s">
        <v>1826</v>
      </c>
      <c r="C161" s="921" t="s">
        <v>1710</v>
      </c>
      <c r="D161" s="945">
        <v>3111112</v>
      </c>
      <c r="E161" s="954"/>
      <c r="F161" s="927"/>
      <c r="G161" s="920" t="s">
        <v>1872</v>
      </c>
      <c r="H161" s="931">
        <v>0</v>
      </c>
      <c r="I161" s="946">
        <v>0</v>
      </c>
      <c r="J161" s="931">
        <v>496480</v>
      </c>
      <c r="K161" s="630">
        <f t="shared" si="4"/>
        <v>496480</v>
      </c>
    </row>
    <row r="162" spans="1:11" s="626" customFormat="1" ht="38.25">
      <c r="A162" s="627">
        <v>25</v>
      </c>
      <c r="B162" s="925" t="s">
        <v>1873</v>
      </c>
      <c r="C162" s="921" t="s">
        <v>1710</v>
      </c>
      <c r="D162" s="945">
        <v>2211314</v>
      </c>
      <c r="E162" s="955" t="s">
        <v>1874</v>
      </c>
      <c r="F162" s="927"/>
      <c r="G162" s="920" t="s">
        <v>1875</v>
      </c>
      <c r="H162" s="931">
        <v>0</v>
      </c>
      <c r="I162" s="946">
        <v>0</v>
      </c>
      <c r="J162" s="931">
        <v>986390</v>
      </c>
      <c r="K162" s="630">
        <f t="shared" si="4"/>
        <v>986390</v>
      </c>
    </row>
    <row r="163" spans="1:11" s="626" customFormat="1" ht="25.5">
      <c r="A163" s="627">
        <v>26</v>
      </c>
      <c r="B163" s="925" t="s">
        <v>1828</v>
      </c>
      <c r="C163" s="921" t="s">
        <v>1710</v>
      </c>
      <c r="D163" s="945">
        <v>2211314</v>
      </c>
      <c r="E163" s="954"/>
      <c r="F163" s="927"/>
      <c r="G163" s="920" t="s">
        <v>1876</v>
      </c>
      <c r="H163" s="931">
        <v>0</v>
      </c>
      <c r="I163" s="946">
        <v>0</v>
      </c>
      <c r="J163" s="931">
        <v>1584926.5</v>
      </c>
      <c r="K163" s="630">
        <f t="shared" si="4"/>
        <v>1584926.5</v>
      </c>
    </row>
    <row r="164" spans="1:11" s="626" customFormat="1" ht="25.5">
      <c r="A164" s="627">
        <v>27</v>
      </c>
      <c r="B164" s="37" t="s">
        <v>1746</v>
      </c>
      <c r="C164" s="921" t="s">
        <v>575</v>
      </c>
      <c r="D164" s="631">
        <v>2211314</v>
      </c>
      <c r="E164" s="37"/>
      <c r="F164" s="933"/>
      <c r="G164" s="37" t="s">
        <v>1857</v>
      </c>
      <c r="H164" s="935">
        <v>110272.46</v>
      </c>
      <c r="I164" s="628">
        <v>0</v>
      </c>
      <c r="J164" s="935">
        <v>0</v>
      </c>
      <c r="K164" s="630">
        <f t="shared" si="4"/>
        <v>110272.46</v>
      </c>
    </row>
    <row r="165" spans="1:11" s="626" customFormat="1" ht="25.5">
      <c r="A165" s="627">
        <v>28</v>
      </c>
      <c r="B165" s="920" t="s">
        <v>1746</v>
      </c>
      <c r="C165" s="938"/>
      <c r="D165" s="919">
        <v>2211314</v>
      </c>
      <c r="E165" s="345"/>
      <c r="F165" s="345"/>
      <c r="G165" s="922" t="s">
        <v>1747</v>
      </c>
      <c r="H165" s="923">
        <v>3884482.43</v>
      </c>
      <c r="I165" s="937">
        <v>0</v>
      </c>
      <c r="J165" s="923">
        <v>0</v>
      </c>
      <c r="K165" s="630">
        <f>H165-I165+J165</f>
        <v>3884482.43</v>
      </c>
    </row>
    <row r="166" spans="1:11" s="626" customFormat="1" ht="25.5">
      <c r="A166" s="627">
        <v>29</v>
      </c>
      <c r="B166" s="920" t="s">
        <v>1746</v>
      </c>
      <c r="C166" s="925" t="s">
        <v>575</v>
      </c>
      <c r="D166" s="919">
        <v>2211314</v>
      </c>
      <c r="E166" s="627"/>
      <c r="F166" s="627"/>
      <c r="G166" s="922" t="s">
        <v>1748</v>
      </c>
      <c r="H166" s="923">
        <v>6116401.3799999999</v>
      </c>
      <c r="I166" s="937">
        <v>0</v>
      </c>
      <c r="J166" s="923">
        <v>0</v>
      </c>
      <c r="K166" s="630">
        <f>H166-I166+J166</f>
        <v>6116401.3799999999</v>
      </c>
    </row>
    <row r="167" spans="1:11" s="626" customFormat="1" ht="25.5">
      <c r="A167" s="627">
        <v>30</v>
      </c>
      <c r="B167" s="925" t="s">
        <v>500</v>
      </c>
      <c r="C167" s="921" t="s">
        <v>609</v>
      </c>
      <c r="D167" s="919">
        <v>2211314</v>
      </c>
      <c r="E167" s="345"/>
      <c r="F167" s="345"/>
      <c r="G167" s="939" t="s">
        <v>1727</v>
      </c>
      <c r="H167" s="923">
        <v>16557.599999999999</v>
      </c>
      <c r="I167" s="956">
        <v>0</v>
      </c>
      <c r="J167" s="923">
        <v>0</v>
      </c>
      <c r="K167" s="630">
        <f>H167-I167+J167</f>
        <v>16557.599999999999</v>
      </c>
    </row>
    <row r="168" spans="1:11" s="626" customFormat="1" ht="38.25">
      <c r="A168" s="627">
        <v>31</v>
      </c>
      <c r="B168" s="152" t="s">
        <v>1850</v>
      </c>
      <c r="C168" s="921" t="s">
        <v>575</v>
      </c>
      <c r="D168" s="631">
        <v>2211314</v>
      </c>
      <c r="E168" s="152"/>
      <c r="F168" s="927"/>
      <c r="G168" s="152" t="s">
        <v>1858</v>
      </c>
      <c r="H168" s="936">
        <v>104635.65</v>
      </c>
      <c r="I168" s="628">
        <v>0</v>
      </c>
      <c r="J168" s="936">
        <v>0</v>
      </c>
      <c r="K168" s="630">
        <f t="shared" si="4"/>
        <v>104635.65</v>
      </c>
    </row>
    <row r="169" spans="1:11" s="626" customFormat="1" ht="38.25">
      <c r="A169" s="627">
        <v>32</v>
      </c>
      <c r="B169" s="152" t="s">
        <v>1850</v>
      </c>
      <c r="C169" s="921" t="s">
        <v>575</v>
      </c>
      <c r="D169" s="631">
        <v>2211314</v>
      </c>
      <c r="E169" s="152"/>
      <c r="F169" s="927"/>
      <c r="G169" s="152" t="s">
        <v>1859</v>
      </c>
      <c r="H169" s="936">
        <v>139514.15</v>
      </c>
      <c r="I169" s="628">
        <v>0</v>
      </c>
      <c r="J169" s="936">
        <v>0</v>
      </c>
      <c r="K169" s="630">
        <f t="shared" si="4"/>
        <v>139514.15</v>
      </c>
    </row>
    <row r="170" spans="1:11" s="626" customFormat="1" ht="38.25">
      <c r="A170" s="627">
        <v>33</v>
      </c>
      <c r="B170" s="152" t="s">
        <v>1850</v>
      </c>
      <c r="C170" s="921" t="s">
        <v>575</v>
      </c>
      <c r="D170" s="631">
        <v>2211314</v>
      </c>
      <c r="E170" s="152"/>
      <c r="F170" s="927"/>
      <c r="G170" s="152" t="s">
        <v>1860</v>
      </c>
      <c r="H170" s="936">
        <v>174392.7</v>
      </c>
      <c r="I170" s="628">
        <v>0</v>
      </c>
      <c r="J170" s="936">
        <v>0</v>
      </c>
      <c r="K170" s="630">
        <f t="shared" si="4"/>
        <v>174392.7</v>
      </c>
    </row>
    <row r="171" spans="1:11" ht="38.25">
      <c r="A171" s="627">
        <v>34</v>
      </c>
      <c r="B171" s="152" t="s">
        <v>1850</v>
      </c>
      <c r="C171" s="921" t="s">
        <v>575</v>
      </c>
      <c r="D171" s="631">
        <v>2211314</v>
      </c>
      <c r="E171" s="152"/>
      <c r="F171" s="927"/>
      <c r="G171" s="152" t="s">
        <v>1861</v>
      </c>
      <c r="H171" s="936">
        <v>174392.7</v>
      </c>
      <c r="I171" s="628">
        <v>0</v>
      </c>
      <c r="J171" s="936">
        <v>0</v>
      </c>
      <c r="K171" s="630">
        <f t="shared" si="4"/>
        <v>174392.7</v>
      </c>
    </row>
    <row r="172" spans="1:11" ht="38.25">
      <c r="A172" s="627">
        <v>35</v>
      </c>
      <c r="B172" s="152" t="s">
        <v>1850</v>
      </c>
      <c r="C172" s="921" t="s">
        <v>575</v>
      </c>
      <c r="D172" s="631">
        <v>2211314</v>
      </c>
      <c r="E172" s="152"/>
      <c r="F172" s="927"/>
      <c r="G172" s="152" t="s">
        <v>1862</v>
      </c>
      <c r="H172" s="936">
        <v>209271.25</v>
      </c>
      <c r="I172" s="628">
        <v>0</v>
      </c>
      <c r="J172" s="936">
        <v>0</v>
      </c>
      <c r="K172" s="630">
        <f t="shared" si="4"/>
        <v>209271.25</v>
      </c>
    </row>
    <row r="173" spans="1:11" ht="51">
      <c r="A173" s="627">
        <v>36</v>
      </c>
      <c r="B173" s="152" t="s">
        <v>1863</v>
      </c>
      <c r="C173" s="921" t="s">
        <v>575</v>
      </c>
      <c r="D173" s="919">
        <v>3111112</v>
      </c>
      <c r="E173" s="152"/>
      <c r="F173" s="927"/>
      <c r="G173" s="152" t="s">
        <v>1864</v>
      </c>
      <c r="H173" s="956">
        <v>0</v>
      </c>
      <c r="I173" s="956">
        <v>9312714</v>
      </c>
      <c r="J173" s="956">
        <v>9312714</v>
      </c>
      <c r="K173" s="630">
        <v>0</v>
      </c>
    </row>
    <row r="174" spans="1:11" ht="38.25">
      <c r="A174" s="627">
        <v>37</v>
      </c>
      <c r="B174" s="152" t="s">
        <v>1867</v>
      </c>
      <c r="C174" s="921" t="s">
        <v>575</v>
      </c>
      <c r="D174" s="945">
        <v>2211314</v>
      </c>
      <c r="E174" s="954"/>
      <c r="F174" s="927"/>
      <c r="G174" s="152" t="s">
        <v>1868</v>
      </c>
      <c r="H174" s="936">
        <v>936963</v>
      </c>
      <c r="I174" s="929">
        <v>936963</v>
      </c>
      <c r="J174" s="936">
        <v>0</v>
      </c>
      <c r="K174" s="630">
        <f t="shared" ref="K174:K183" si="5">H174-I174+J174</f>
        <v>0</v>
      </c>
    </row>
    <row r="175" spans="1:11" ht="38.25">
      <c r="A175" s="627">
        <v>38</v>
      </c>
      <c r="B175" s="925" t="s">
        <v>1863</v>
      </c>
      <c r="C175" s="921" t="s">
        <v>686</v>
      </c>
      <c r="D175" s="945">
        <v>3110299</v>
      </c>
      <c r="E175" s="954"/>
      <c r="F175" s="921" t="s">
        <v>686</v>
      </c>
      <c r="G175" s="920" t="s">
        <v>1877</v>
      </c>
      <c r="H175" s="931">
        <v>0</v>
      </c>
      <c r="I175" s="946">
        <v>0</v>
      </c>
      <c r="J175" s="629">
        <v>12180541</v>
      </c>
      <c r="K175" s="630">
        <f t="shared" si="5"/>
        <v>12180541</v>
      </c>
    </row>
    <row r="176" spans="1:11" ht="38.25">
      <c r="A176" s="627">
        <v>39</v>
      </c>
      <c r="B176" s="925" t="s">
        <v>1863</v>
      </c>
      <c r="C176" s="921" t="s">
        <v>686</v>
      </c>
      <c r="D176" s="945">
        <v>3111112</v>
      </c>
      <c r="E176" s="954"/>
      <c r="F176" s="921" t="s">
        <v>686</v>
      </c>
      <c r="G176" s="920" t="s">
        <v>1878</v>
      </c>
      <c r="H176" s="931">
        <v>0</v>
      </c>
      <c r="I176" s="946">
        <v>0</v>
      </c>
      <c r="J176" s="629">
        <v>9437419</v>
      </c>
      <c r="K176" s="630">
        <f t="shared" si="5"/>
        <v>9437419</v>
      </c>
    </row>
    <row r="177" spans="1:13" ht="38.25">
      <c r="A177" s="627">
        <v>40</v>
      </c>
      <c r="B177" s="925" t="s">
        <v>1863</v>
      </c>
      <c r="C177" s="921" t="s">
        <v>686</v>
      </c>
      <c r="D177" s="945">
        <v>3111112</v>
      </c>
      <c r="E177" s="954"/>
      <c r="F177" s="921" t="s">
        <v>686</v>
      </c>
      <c r="G177" s="920" t="s">
        <v>1879</v>
      </c>
      <c r="H177" s="931">
        <v>0</v>
      </c>
      <c r="I177" s="946">
        <v>0</v>
      </c>
      <c r="J177" s="629">
        <v>7203388</v>
      </c>
      <c r="K177" s="630">
        <f t="shared" si="5"/>
        <v>7203388</v>
      </c>
    </row>
    <row r="178" spans="1:13" ht="38.25">
      <c r="A178" s="627">
        <v>41</v>
      </c>
      <c r="B178" s="925" t="s">
        <v>1863</v>
      </c>
      <c r="C178" s="921" t="s">
        <v>686</v>
      </c>
      <c r="D178" s="945">
        <v>2211314</v>
      </c>
      <c r="E178" s="955" t="s">
        <v>1880</v>
      </c>
      <c r="F178" s="921" t="s">
        <v>686</v>
      </c>
      <c r="G178" s="920" t="s">
        <v>1881</v>
      </c>
      <c r="H178" s="931">
        <v>0</v>
      </c>
      <c r="I178" s="946">
        <v>0</v>
      </c>
      <c r="J178" s="629">
        <v>5245117</v>
      </c>
      <c r="K178" s="630">
        <f t="shared" si="5"/>
        <v>5245117</v>
      </c>
    </row>
    <row r="179" spans="1:13" ht="63.75">
      <c r="A179" s="627">
        <v>42</v>
      </c>
      <c r="B179" s="925" t="s">
        <v>1885</v>
      </c>
      <c r="C179" s="921" t="s">
        <v>686</v>
      </c>
      <c r="D179" s="945">
        <v>3110299</v>
      </c>
      <c r="E179" s="921"/>
      <c r="F179" s="921"/>
      <c r="G179" s="920" t="s">
        <v>1886</v>
      </c>
      <c r="H179" s="931">
        <v>0</v>
      </c>
      <c r="I179" s="946">
        <v>0</v>
      </c>
      <c r="J179" s="629">
        <v>44610827.100000001</v>
      </c>
      <c r="K179" s="630">
        <f t="shared" si="5"/>
        <v>44610827.100000001</v>
      </c>
    </row>
    <row r="180" spans="1:13" ht="89.25">
      <c r="A180" s="627">
        <v>43</v>
      </c>
      <c r="B180" s="925" t="s">
        <v>1885</v>
      </c>
      <c r="C180" s="921" t="s">
        <v>686</v>
      </c>
      <c r="D180" s="945">
        <v>3110299</v>
      </c>
      <c r="E180" s="921"/>
      <c r="F180" s="921"/>
      <c r="G180" s="920" t="s">
        <v>1887</v>
      </c>
      <c r="H180" s="931">
        <v>0</v>
      </c>
      <c r="I180" s="946">
        <v>0</v>
      </c>
      <c r="J180" s="629">
        <v>22531898</v>
      </c>
      <c r="K180" s="630">
        <f t="shared" si="5"/>
        <v>22531898</v>
      </c>
    </row>
    <row r="181" spans="1:13" ht="25.5">
      <c r="A181" s="627">
        <v>44</v>
      </c>
      <c r="B181" s="152" t="s">
        <v>1865</v>
      </c>
      <c r="C181" s="921" t="s">
        <v>686</v>
      </c>
      <c r="D181" s="945">
        <v>2211314</v>
      </c>
      <c r="E181" s="954"/>
      <c r="F181" s="927"/>
      <c r="G181" s="152" t="s">
        <v>1866</v>
      </c>
      <c r="H181" s="936">
        <v>132599844.81999999</v>
      </c>
      <c r="I181" s="629">
        <v>120000000</v>
      </c>
      <c r="J181" s="629">
        <v>0</v>
      </c>
      <c r="K181" s="630">
        <f t="shared" si="5"/>
        <v>12599844.819999993</v>
      </c>
    </row>
    <row r="182" spans="1:13" ht="51">
      <c r="A182" s="627">
        <v>46</v>
      </c>
      <c r="B182" s="925" t="s">
        <v>3301</v>
      </c>
      <c r="C182" s="921" t="s">
        <v>686</v>
      </c>
      <c r="D182" s="945">
        <v>3111112</v>
      </c>
      <c r="E182" s="954"/>
      <c r="F182" s="921"/>
      <c r="G182" s="920" t="s">
        <v>3302</v>
      </c>
      <c r="H182" s="931">
        <v>0</v>
      </c>
      <c r="I182" s="946">
        <v>0</v>
      </c>
      <c r="J182" s="629">
        <v>8990000</v>
      </c>
      <c r="K182" s="630">
        <f t="shared" si="5"/>
        <v>8990000</v>
      </c>
    </row>
    <row r="183" spans="1:13" ht="25.5">
      <c r="A183" s="627">
        <v>47</v>
      </c>
      <c r="B183" s="925" t="s">
        <v>167</v>
      </c>
      <c r="C183" s="921" t="s">
        <v>686</v>
      </c>
      <c r="D183" s="945">
        <v>3111112</v>
      </c>
      <c r="E183" s="954"/>
      <c r="F183" s="921"/>
      <c r="G183" s="920" t="s">
        <v>3303</v>
      </c>
      <c r="H183" s="931">
        <v>0</v>
      </c>
      <c r="I183" s="946">
        <v>0</v>
      </c>
      <c r="J183" s="629">
        <v>1149900</v>
      </c>
      <c r="K183" s="630">
        <f t="shared" si="5"/>
        <v>1149900</v>
      </c>
    </row>
    <row r="184" spans="1:13" s="626" customFormat="1" ht="15.75">
      <c r="A184" s="627"/>
      <c r="B184" s="913" t="s">
        <v>330</v>
      </c>
      <c r="C184" s="627"/>
      <c r="D184" s="919"/>
      <c r="E184" s="627"/>
      <c r="F184" s="627"/>
      <c r="G184" s="627"/>
      <c r="H184" s="952">
        <f>SUM(H138:H183)</f>
        <v>144632366.38999999</v>
      </c>
      <c r="I184" s="628">
        <f>SUM(I138:I183)</f>
        <v>130249677</v>
      </c>
      <c r="J184" s="957">
        <f>SUM(J138:J183)</f>
        <v>130845976.84999999</v>
      </c>
      <c r="K184" s="958">
        <f>SUM(K138:K183)</f>
        <v>145228666.23999998</v>
      </c>
      <c r="M184" s="924"/>
    </row>
    <row r="185" spans="1:13" s="626" customFormat="1" ht="15.75">
      <c r="A185" s="627"/>
      <c r="B185" s="913" t="s">
        <v>334</v>
      </c>
      <c r="C185" s="627"/>
      <c r="D185" s="919"/>
      <c r="E185" s="627"/>
      <c r="F185" s="627"/>
      <c r="G185" s="627"/>
      <c r="H185" s="959">
        <f>H184+H120</f>
        <v>170698204.73999998</v>
      </c>
      <c r="I185" s="959">
        <f>I184+I136</f>
        <v>140367242</v>
      </c>
      <c r="J185" s="957">
        <f>J184+J136</f>
        <v>681300984.95000005</v>
      </c>
      <c r="K185" s="958">
        <f>K184+K136</f>
        <v>711631947.69000006</v>
      </c>
      <c r="M185" s="924"/>
    </row>
    <row r="186" spans="1:13" ht="15.75">
      <c r="H186" s="476"/>
      <c r="I186" s="959"/>
      <c r="K186" s="958"/>
    </row>
    <row r="190" spans="1:13">
      <c r="D190" s="1105" t="s">
        <v>4800</v>
      </c>
      <c r="E190" s="1104"/>
      <c r="F190" s="1104"/>
      <c r="G190" s="1104"/>
      <c r="H190" s="1104"/>
      <c r="I190" s="1104"/>
    </row>
    <row r="191" spans="1:13" ht="15.75" thickBot="1">
      <c r="D191" s="88"/>
      <c r="E191" s="1104"/>
      <c r="F191" s="1104"/>
      <c r="G191" s="1104"/>
      <c r="H191" s="1104"/>
      <c r="I191" s="1104"/>
    </row>
    <row r="192" spans="1:13" ht="15.75" customHeight="1" thickBot="1">
      <c r="D192" s="1358" t="s">
        <v>336</v>
      </c>
      <c r="E192" s="1360" t="s">
        <v>337</v>
      </c>
      <c r="F192" s="1361"/>
      <c r="G192" s="1361"/>
      <c r="H192" s="1362"/>
      <c r="I192" s="1363" t="s">
        <v>338</v>
      </c>
    </row>
    <row r="193" spans="2:11" ht="29.25" thickBot="1">
      <c r="D193" s="1359"/>
      <c r="E193" s="90" t="s">
        <v>339</v>
      </c>
      <c r="F193" s="90" t="s">
        <v>340</v>
      </c>
      <c r="G193" s="90" t="s">
        <v>341</v>
      </c>
      <c r="H193" s="90" t="s">
        <v>342</v>
      </c>
      <c r="I193" s="1364"/>
    </row>
    <row r="194" spans="2:11" ht="29.25" thickBot="1">
      <c r="D194" s="91" t="s">
        <v>343</v>
      </c>
      <c r="E194" s="90"/>
      <c r="F194" s="90">
        <v>123948934.91999996</v>
      </c>
      <c r="G194" s="90">
        <v>10929920.32</v>
      </c>
      <c r="H194" s="90">
        <v>10349811</v>
      </c>
      <c r="I194" s="90">
        <f>SUM(E194:H194)</f>
        <v>145228666.23999995</v>
      </c>
    </row>
    <row r="195" spans="2:11" s="1163" customFormat="1" ht="60.75" thickBot="1">
      <c r="B195" s="1162"/>
      <c r="D195" s="92" t="s">
        <v>344</v>
      </c>
      <c r="E195" s="93"/>
      <c r="F195" s="93">
        <v>539026415.10000002</v>
      </c>
      <c r="G195" s="93">
        <v>5750971.1500000004</v>
      </c>
      <c r="H195" s="93">
        <v>20871895.199999999</v>
      </c>
      <c r="I195" s="90">
        <f>SUM(E195:H195)</f>
        <v>565649281.45000005</v>
      </c>
      <c r="J195" s="1164"/>
      <c r="K195" s="1165"/>
    </row>
    <row r="196" spans="2:11" ht="90.75" thickBot="1">
      <c r="D196" s="92" t="s">
        <v>345</v>
      </c>
      <c r="E196" s="93"/>
      <c r="F196" s="93"/>
      <c r="G196" s="93"/>
      <c r="H196" s="93"/>
      <c r="I196" s="90">
        <f t="shared" ref="I196" si="6">SUM(E196:H196)</f>
        <v>0</v>
      </c>
    </row>
    <row r="197" spans="2:11" ht="45.75" thickBot="1">
      <c r="D197" s="92" t="s">
        <v>346</v>
      </c>
      <c r="E197" s="93"/>
      <c r="F197" s="93">
        <v>754000</v>
      </c>
      <c r="G197" s="93"/>
      <c r="H197" s="93"/>
      <c r="I197" s="90">
        <f>SUM(E197:H197)</f>
        <v>754000</v>
      </c>
    </row>
    <row r="198" spans="2:11" ht="43.5" thickBot="1">
      <c r="D198" s="94" t="s">
        <v>347</v>
      </c>
      <c r="E198" s="93">
        <f>SUM(E195:E197)</f>
        <v>0</v>
      </c>
      <c r="F198" s="1112">
        <f>SUM(F195:F197)</f>
        <v>539780415.10000002</v>
      </c>
      <c r="G198" s="93">
        <f t="shared" ref="G198" si="7">SUM(G195:G197)</f>
        <v>5750971.1500000004</v>
      </c>
      <c r="H198" s="1112">
        <f>SUM(H195:H197)</f>
        <v>20871895.199999999</v>
      </c>
      <c r="I198" s="90">
        <f>SUM(E198:H198)</f>
        <v>566403281.45000005</v>
      </c>
    </row>
    <row r="199" spans="2:11" ht="29.25" thickBot="1">
      <c r="D199" s="91" t="s">
        <v>348</v>
      </c>
      <c r="E199" s="90">
        <f>E198+E194</f>
        <v>0</v>
      </c>
      <c r="F199" s="90">
        <f>F198+F194</f>
        <v>663729350.01999998</v>
      </c>
      <c r="G199" s="90">
        <f t="shared" ref="G199" si="8">G198+G194</f>
        <v>16680891.470000001</v>
      </c>
      <c r="H199" s="90">
        <f>H198+H194</f>
        <v>31221706.199999999</v>
      </c>
      <c r="I199" s="90">
        <f>SUM(E199:H199)</f>
        <v>711631947.69000006</v>
      </c>
      <c r="K199" s="1166"/>
    </row>
    <row r="200" spans="2:11" ht="15.75" thickBot="1">
      <c r="D200" s="91" t="s">
        <v>349</v>
      </c>
      <c r="E200" s="95" t="s">
        <v>4801</v>
      </c>
      <c r="F200" s="95">
        <f>F199/I199</f>
        <v>0.93268627437891904</v>
      </c>
      <c r="G200" s="95" t="s">
        <v>4801</v>
      </c>
      <c r="H200" s="95">
        <f>H199/I199</f>
        <v>4.3873390312713659E-2</v>
      </c>
      <c r="I200" s="95">
        <v>1</v>
      </c>
    </row>
  </sheetData>
  <mergeCells count="10">
    <mergeCell ref="D192:D193"/>
    <mergeCell ref="E192:H192"/>
    <mergeCell ref="I192:I193"/>
    <mergeCell ref="G1:G2"/>
    <mergeCell ref="A1:A2"/>
    <mergeCell ref="B1:B2"/>
    <mergeCell ref="C1:C2"/>
    <mergeCell ref="D1:D2"/>
    <mergeCell ref="E1:E2"/>
    <mergeCell ref="F1: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L396"/>
  <sheetViews>
    <sheetView topLeftCell="D379" workbookViewId="0">
      <selection activeCell="I389" sqref="I389"/>
    </sheetView>
  </sheetViews>
  <sheetFormatPr defaultRowHeight="15"/>
  <cols>
    <col min="2" max="2" width="20.5703125" customWidth="1"/>
    <col min="3" max="4" width="17.7109375" customWidth="1"/>
    <col min="5" max="5" width="15.5703125" customWidth="1"/>
    <col min="6" max="6" width="16.42578125" customWidth="1"/>
    <col min="7" max="7" width="34.85546875" customWidth="1"/>
    <col min="8" max="8" width="15.85546875" customWidth="1"/>
    <col min="9" max="9" width="18.28515625" customWidth="1"/>
    <col min="10" max="10" width="20.42578125" customWidth="1"/>
    <col min="11" max="11" width="25.42578125" customWidth="1"/>
    <col min="12" max="12" width="16.5703125" customWidth="1"/>
  </cols>
  <sheetData>
    <row r="1" spans="1:11" ht="78.75">
      <c r="A1" s="1371" t="s">
        <v>0</v>
      </c>
      <c r="B1" s="1371" t="s">
        <v>312</v>
      </c>
      <c r="C1" s="1371" t="s">
        <v>313</v>
      </c>
      <c r="D1" s="1371" t="s">
        <v>314</v>
      </c>
      <c r="E1" s="1371" t="s">
        <v>315</v>
      </c>
      <c r="F1" s="1371" t="s">
        <v>316</v>
      </c>
      <c r="G1" s="1371" t="s">
        <v>2</v>
      </c>
      <c r="H1" s="85" t="s">
        <v>317</v>
      </c>
      <c r="I1" s="85" t="s">
        <v>318</v>
      </c>
      <c r="J1" s="85" t="s">
        <v>319</v>
      </c>
      <c r="K1" s="85" t="s">
        <v>187</v>
      </c>
    </row>
    <row r="2" spans="1:11" ht="15.75">
      <c r="A2" s="1372"/>
      <c r="B2" s="1372"/>
      <c r="C2" s="1372"/>
      <c r="D2" s="1372"/>
      <c r="E2" s="1372"/>
      <c r="F2" s="1372"/>
      <c r="G2" s="1372"/>
      <c r="H2" s="85" t="s">
        <v>3</v>
      </c>
      <c r="I2" s="85" t="s">
        <v>4</v>
      </c>
      <c r="J2" s="85" t="s">
        <v>320</v>
      </c>
      <c r="K2" s="85" t="s">
        <v>321</v>
      </c>
    </row>
    <row r="3" spans="1:11" ht="15.75">
      <c r="A3" s="319"/>
      <c r="B3" s="319" t="s">
        <v>323</v>
      </c>
      <c r="C3" s="319"/>
      <c r="D3" s="319"/>
      <c r="E3" s="319"/>
      <c r="F3" s="319"/>
      <c r="G3" s="319"/>
      <c r="H3" s="85"/>
      <c r="I3" s="85"/>
      <c r="J3" s="85"/>
      <c r="K3" s="85"/>
    </row>
    <row r="4" spans="1:11" ht="31.5">
      <c r="A4" s="192">
        <v>1</v>
      </c>
      <c r="B4" s="634" t="s">
        <v>49</v>
      </c>
      <c r="C4" s="192" t="s">
        <v>1620</v>
      </c>
      <c r="D4" s="634" t="s">
        <v>4325</v>
      </c>
      <c r="E4" s="348"/>
      <c r="F4" s="349"/>
      <c r="G4" s="350" t="s">
        <v>1615</v>
      </c>
      <c r="H4" s="635"/>
      <c r="I4" s="351"/>
      <c r="J4" s="636">
        <v>9800</v>
      </c>
      <c r="K4" s="636">
        <v>9800</v>
      </c>
    </row>
    <row r="5" spans="1:11" ht="31.5">
      <c r="A5" s="192">
        <v>2</v>
      </c>
      <c r="B5" s="634" t="s">
        <v>1614</v>
      </c>
      <c r="C5" s="192" t="s">
        <v>1620</v>
      </c>
      <c r="D5" s="634" t="s">
        <v>4325</v>
      </c>
      <c r="E5" s="348"/>
      <c r="F5" s="349"/>
      <c r="G5" s="350" t="s">
        <v>1615</v>
      </c>
      <c r="H5" s="635"/>
      <c r="I5" s="351"/>
      <c r="J5" s="636">
        <v>11350</v>
      </c>
      <c r="K5" s="636">
        <v>11350</v>
      </c>
    </row>
    <row r="6" spans="1:11" ht="31.5">
      <c r="A6" s="192">
        <v>3</v>
      </c>
      <c r="B6" s="634" t="s">
        <v>1617</v>
      </c>
      <c r="C6" s="192" t="s">
        <v>1620</v>
      </c>
      <c r="D6" s="634" t="s">
        <v>4325</v>
      </c>
      <c r="E6" s="352"/>
      <c r="F6" s="353"/>
      <c r="G6" s="354" t="s">
        <v>1615</v>
      </c>
      <c r="H6" s="637"/>
      <c r="I6" s="351"/>
      <c r="J6" s="636">
        <v>32248</v>
      </c>
      <c r="K6" s="636">
        <v>32248</v>
      </c>
    </row>
    <row r="7" spans="1:11" ht="31.5">
      <c r="A7" s="192">
        <v>4</v>
      </c>
      <c r="B7" s="634" t="s">
        <v>1628</v>
      </c>
      <c r="C7" s="192" t="s">
        <v>1620</v>
      </c>
      <c r="D7" s="634" t="s">
        <v>4325</v>
      </c>
      <c r="E7" s="352"/>
      <c r="F7" s="353"/>
      <c r="G7" s="354" t="s">
        <v>1615</v>
      </c>
      <c r="H7" s="637"/>
      <c r="I7" s="351"/>
      <c r="J7" s="636">
        <v>34350</v>
      </c>
      <c r="K7" s="636">
        <v>34350</v>
      </c>
    </row>
    <row r="8" spans="1:11" ht="31.5">
      <c r="A8" s="192">
        <v>5</v>
      </c>
      <c r="B8" s="634" t="s">
        <v>49</v>
      </c>
      <c r="C8" s="192" t="s">
        <v>1620</v>
      </c>
      <c r="D8" s="634" t="s">
        <v>4325</v>
      </c>
      <c r="E8" s="352"/>
      <c r="F8" s="353"/>
      <c r="G8" s="354" t="s">
        <v>1615</v>
      </c>
      <c r="H8" s="635"/>
      <c r="I8" s="351"/>
      <c r="J8" s="636">
        <v>46900</v>
      </c>
      <c r="K8" s="636">
        <v>46900</v>
      </c>
    </row>
    <row r="9" spans="1:11" ht="31.5">
      <c r="A9" s="192">
        <v>6</v>
      </c>
      <c r="B9" s="634" t="s">
        <v>49</v>
      </c>
      <c r="C9" s="192" t="s">
        <v>1616</v>
      </c>
      <c r="D9" s="634" t="s">
        <v>4325</v>
      </c>
      <c r="E9" s="348"/>
      <c r="F9" s="349"/>
      <c r="G9" s="350" t="s">
        <v>1615</v>
      </c>
      <c r="H9" s="635"/>
      <c r="I9" s="351"/>
      <c r="J9" s="636">
        <v>2500</v>
      </c>
      <c r="K9" s="636">
        <v>2500</v>
      </c>
    </row>
    <row r="10" spans="1:11" ht="31.5">
      <c r="A10" s="192">
        <v>7</v>
      </c>
      <c r="B10" s="634" t="s">
        <v>49</v>
      </c>
      <c r="C10" s="192" t="s">
        <v>1616</v>
      </c>
      <c r="D10" s="634" t="s">
        <v>4325</v>
      </c>
      <c r="E10" s="348"/>
      <c r="F10" s="349"/>
      <c r="G10" s="350" t="s">
        <v>1615</v>
      </c>
      <c r="H10" s="635"/>
      <c r="I10" s="351"/>
      <c r="J10" s="636">
        <v>2800</v>
      </c>
      <c r="K10" s="636">
        <v>2800</v>
      </c>
    </row>
    <row r="11" spans="1:11" ht="31.5">
      <c r="A11" s="192">
        <v>8</v>
      </c>
      <c r="B11" s="634" t="s">
        <v>49</v>
      </c>
      <c r="C11" s="192" t="s">
        <v>1616</v>
      </c>
      <c r="D11" s="634" t="s">
        <v>4325</v>
      </c>
      <c r="E11" s="348"/>
      <c r="F11" s="349"/>
      <c r="G11" s="350" t="s">
        <v>1615</v>
      </c>
      <c r="H11" s="635"/>
      <c r="I11" s="351"/>
      <c r="J11" s="636">
        <v>3100</v>
      </c>
      <c r="K11" s="636">
        <v>3100</v>
      </c>
    </row>
    <row r="12" spans="1:11" ht="31.5">
      <c r="A12" s="192">
        <v>9</v>
      </c>
      <c r="B12" s="634" t="s">
        <v>49</v>
      </c>
      <c r="C12" s="192" t="s">
        <v>1616</v>
      </c>
      <c r="D12" s="634" t="s">
        <v>4325</v>
      </c>
      <c r="E12" s="348"/>
      <c r="F12" s="349"/>
      <c r="G12" s="350" t="s">
        <v>1615</v>
      </c>
      <c r="H12" s="635"/>
      <c r="I12" s="351"/>
      <c r="J12" s="636">
        <v>4000</v>
      </c>
      <c r="K12" s="636">
        <v>4000</v>
      </c>
    </row>
    <row r="13" spans="1:11" ht="31.5">
      <c r="A13" s="192">
        <v>10</v>
      </c>
      <c r="B13" s="634" t="s">
        <v>49</v>
      </c>
      <c r="C13" s="192" t="s">
        <v>1616</v>
      </c>
      <c r="D13" s="634" t="s">
        <v>4325</v>
      </c>
      <c r="E13" s="348"/>
      <c r="F13" s="349"/>
      <c r="G13" s="350" t="s">
        <v>1615</v>
      </c>
      <c r="H13" s="635"/>
      <c r="I13" s="351"/>
      <c r="J13" s="636">
        <v>4300</v>
      </c>
      <c r="K13" s="636">
        <v>4300</v>
      </c>
    </row>
    <row r="14" spans="1:11" ht="31.5">
      <c r="A14" s="192">
        <v>11</v>
      </c>
      <c r="B14" s="634" t="s">
        <v>49</v>
      </c>
      <c r="C14" s="192" t="s">
        <v>1616</v>
      </c>
      <c r="D14" s="634" t="s">
        <v>4325</v>
      </c>
      <c r="E14" s="348"/>
      <c r="F14" s="349"/>
      <c r="G14" s="350" t="s">
        <v>1615</v>
      </c>
      <c r="H14" s="635"/>
      <c r="I14" s="351"/>
      <c r="J14" s="636">
        <v>4750</v>
      </c>
      <c r="K14" s="636">
        <v>4750</v>
      </c>
    </row>
    <row r="15" spans="1:11" ht="31.5">
      <c r="A15" s="192">
        <v>12</v>
      </c>
      <c r="B15" s="634" t="s">
        <v>1617</v>
      </c>
      <c r="C15" s="192" t="s">
        <v>1616</v>
      </c>
      <c r="D15" s="634" t="s">
        <v>4325</v>
      </c>
      <c r="E15" s="348"/>
      <c r="F15" s="349"/>
      <c r="G15" s="350" t="s">
        <v>1615</v>
      </c>
      <c r="H15" s="635"/>
      <c r="I15" s="351"/>
      <c r="J15" s="636">
        <v>5220</v>
      </c>
      <c r="K15" s="636">
        <v>5220</v>
      </c>
    </row>
    <row r="16" spans="1:11" ht="31.5">
      <c r="A16" s="192">
        <v>13</v>
      </c>
      <c r="B16" s="634" t="s">
        <v>49</v>
      </c>
      <c r="C16" s="192" t="s">
        <v>1616</v>
      </c>
      <c r="D16" s="634" t="s">
        <v>4325</v>
      </c>
      <c r="E16" s="348"/>
      <c r="F16" s="349"/>
      <c r="G16" s="350" t="s">
        <v>1615</v>
      </c>
      <c r="H16" s="635"/>
      <c r="I16" s="351"/>
      <c r="J16" s="636">
        <v>5400</v>
      </c>
      <c r="K16" s="636">
        <v>5400</v>
      </c>
    </row>
    <row r="17" spans="1:11" ht="31.5">
      <c r="A17" s="192">
        <v>14</v>
      </c>
      <c r="B17" s="634" t="s">
        <v>49</v>
      </c>
      <c r="C17" s="192" t="s">
        <v>1616</v>
      </c>
      <c r="D17" s="634" t="s">
        <v>4325</v>
      </c>
      <c r="E17" s="348"/>
      <c r="F17" s="349"/>
      <c r="G17" s="350" t="s">
        <v>1615</v>
      </c>
      <c r="H17" s="635"/>
      <c r="I17" s="351"/>
      <c r="J17" s="636">
        <v>5800</v>
      </c>
      <c r="K17" s="636">
        <v>5800</v>
      </c>
    </row>
    <row r="18" spans="1:11" ht="31.5">
      <c r="A18" s="192">
        <v>15</v>
      </c>
      <c r="B18" s="634" t="s">
        <v>49</v>
      </c>
      <c r="C18" s="192" t="s">
        <v>1616</v>
      </c>
      <c r="D18" s="634" t="s">
        <v>4325</v>
      </c>
      <c r="E18" s="348"/>
      <c r="F18" s="349"/>
      <c r="G18" s="350" t="s">
        <v>1615</v>
      </c>
      <c r="H18" s="635"/>
      <c r="I18" s="351"/>
      <c r="J18" s="636">
        <v>5800</v>
      </c>
      <c r="K18" s="636">
        <v>5800</v>
      </c>
    </row>
    <row r="19" spans="1:11" ht="47.25">
      <c r="A19" s="192">
        <v>16</v>
      </c>
      <c r="B19" s="634" t="s">
        <v>1618</v>
      </c>
      <c r="C19" s="192" t="s">
        <v>1616</v>
      </c>
      <c r="D19" s="634" t="s">
        <v>4325</v>
      </c>
      <c r="E19" s="348"/>
      <c r="F19" s="349"/>
      <c r="G19" s="350" t="s">
        <v>1615</v>
      </c>
      <c r="H19" s="635"/>
      <c r="I19" s="351"/>
      <c r="J19" s="636">
        <v>6000</v>
      </c>
      <c r="K19" s="636">
        <v>6000</v>
      </c>
    </row>
    <row r="20" spans="1:11" ht="31.5">
      <c r="A20" s="192">
        <v>17</v>
      </c>
      <c r="B20" s="634" t="s">
        <v>49</v>
      </c>
      <c r="C20" s="192" t="s">
        <v>1616</v>
      </c>
      <c r="D20" s="634" t="s">
        <v>4325</v>
      </c>
      <c r="E20" s="348"/>
      <c r="F20" s="349"/>
      <c r="G20" s="350" t="s">
        <v>1615</v>
      </c>
      <c r="H20" s="635"/>
      <c r="I20" s="351"/>
      <c r="J20" s="636">
        <v>7200</v>
      </c>
      <c r="K20" s="636">
        <v>7200</v>
      </c>
    </row>
    <row r="21" spans="1:11" ht="31.5">
      <c r="A21" s="192">
        <v>18</v>
      </c>
      <c r="B21" s="634" t="s">
        <v>1619</v>
      </c>
      <c r="C21" s="192" t="s">
        <v>1616</v>
      </c>
      <c r="D21" s="634" t="s">
        <v>4325</v>
      </c>
      <c r="E21" s="348"/>
      <c r="F21" s="349"/>
      <c r="G21" s="350" t="s">
        <v>1615</v>
      </c>
      <c r="H21" s="635"/>
      <c r="I21" s="351"/>
      <c r="J21" s="636">
        <v>7500</v>
      </c>
      <c r="K21" s="636">
        <v>7500</v>
      </c>
    </row>
    <row r="22" spans="1:11" ht="31.5">
      <c r="A22" s="192">
        <v>19</v>
      </c>
      <c r="B22" s="634" t="s">
        <v>49</v>
      </c>
      <c r="C22" s="192" t="s">
        <v>1616</v>
      </c>
      <c r="D22" s="634" t="s">
        <v>4325</v>
      </c>
      <c r="E22" s="348"/>
      <c r="F22" s="349"/>
      <c r="G22" s="350" t="s">
        <v>1615</v>
      </c>
      <c r="H22" s="635"/>
      <c r="I22" s="351"/>
      <c r="J22" s="636">
        <v>7550</v>
      </c>
      <c r="K22" s="636">
        <v>7550</v>
      </c>
    </row>
    <row r="23" spans="1:11" ht="31.5">
      <c r="A23" s="192">
        <v>20</v>
      </c>
      <c r="B23" s="634" t="s">
        <v>49</v>
      </c>
      <c r="C23" s="192" t="s">
        <v>1616</v>
      </c>
      <c r="D23" s="634" t="s">
        <v>4325</v>
      </c>
      <c r="E23" s="348"/>
      <c r="F23" s="349"/>
      <c r="G23" s="350" t="s">
        <v>1615</v>
      </c>
      <c r="H23" s="635"/>
      <c r="I23" s="351"/>
      <c r="J23" s="636">
        <v>7800</v>
      </c>
      <c r="K23" s="636">
        <v>7800</v>
      </c>
    </row>
    <row r="24" spans="1:11" ht="31.5">
      <c r="A24" s="192">
        <v>21</v>
      </c>
      <c r="B24" s="634" t="s">
        <v>1617</v>
      </c>
      <c r="C24" s="192" t="s">
        <v>1616</v>
      </c>
      <c r="D24" s="634" t="s">
        <v>4325</v>
      </c>
      <c r="E24" s="348"/>
      <c r="F24" s="349"/>
      <c r="G24" s="350" t="s">
        <v>1615</v>
      </c>
      <c r="H24" s="635"/>
      <c r="I24" s="351"/>
      <c r="J24" s="636">
        <v>8700</v>
      </c>
      <c r="K24" s="636">
        <v>8700</v>
      </c>
    </row>
    <row r="25" spans="1:11" ht="31.5">
      <c r="A25" s="192">
        <v>22</v>
      </c>
      <c r="B25" s="634" t="s">
        <v>49</v>
      </c>
      <c r="C25" s="192" t="s">
        <v>1616</v>
      </c>
      <c r="D25" s="634" t="s">
        <v>4325</v>
      </c>
      <c r="E25" s="348"/>
      <c r="F25" s="349"/>
      <c r="G25" s="350" t="s">
        <v>1615</v>
      </c>
      <c r="H25" s="635"/>
      <c r="I25" s="351"/>
      <c r="J25" s="636">
        <v>8950</v>
      </c>
      <c r="K25" s="636">
        <v>8950</v>
      </c>
    </row>
    <row r="26" spans="1:11" ht="31.5">
      <c r="A26" s="192">
        <v>23</v>
      </c>
      <c r="B26" s="634" t="s">
        <v>49</v>
      </c>
      <c r="C26" s="192" t="s">
        <v>1616</v>
      </c>
      <c r="D26" s="634" t="s">
        <v>4325</v>
      </c>
      <c r="E26" s="348"/>
      <c r="F26" s="349"/>
      <c r="G26" s="350" t="s">
        <v>1615</v>
      </c>
      <c r="H26" s="635"/>
      <c r="I26" s="351"/>
      <c r="J26" s="636">
        <v>10000</v>
      </c>
      <c r="K26" s="636">
        <v>10000</v>
      </c>
    </row>
    <row r="27" spans="1:11" ht="31.5">
      <c r="A27" s="192">
        <v>24</v>
      </c>
      <c r="B27" s="634" t="s">
        <v>1614</v>
      </c>
      <c r="C27" s="192" t="s">
        <v>1616</v>
      </c>
      <c r="D27" s="634" t="s">
        <v>4325</v>
      </c>
      <c r="E27" s="348"/>
      <c r="F27" s="349"/>
      <c r="G27" s="350" t="s">
        <v>1615</v>
      </c>
      <c r="H27" s="635"/>
      <c r="I27" s="351"/>
      <c r="J27" s="636">
        <v>12100</v>
      </c>
      <c r="K27" s="636">
        <v>12100</v>
      </c>
    </row>
    <row r="28" spans="1:11" ht="31.5">
      <c r="A28" s="192">
        <v>25</v>
      </c>
      <c r="B28" s="634" t="s">
        <v>49</v>
      </c>
      <c r="C28" s="192" t="s">
        <v>1616</v>
      </c>
      <c r="D28" s="634" t="s">
        <v>4325</v>
      </c>
      <c r="E28" s="348"/>
      <c r="F28" s="349"/>
      <c r="G28" s="350" t="s">
        <v>1615</v>
      </c>
      <c r="H28" s="635"/>
      <c r="I28" s="351"/>
      <c r="J28" s="636">
        <v>13900</v>
      </c>
      <c r="K28" s="636">
        <v>13900</v>
      </c>
    </row>
    <row r="29" spans="1:11" ht="31.5">
      <c r="A29" s="192">
        <v>26</v>
      </c>
      <c r="B29" s="634" t="s">
        <v>49</v>
      </c>
      <c r="C29" s="192" t="s">
        <v>1616</v>
      </c>
      <c r="D29" s="634" t="s">
        <v>4325</v>
      </c>
      <c r="E29" s="348"/>
      <c r="F29" s="349"/>
      <c r="G29" s="350" t="s">
        <v>1615</v>
      </c>
      <c r="H29" s="635"/>
      <c r="I29" s="351"/>
      <c r="J29" s="636">
        <v>17050</v>
      </c>
      <c r="K29" s="636">
        <v>17050</v>
      </c>
    </row>
    <row r="30" spans="1:11" ht="31.5">
      <c r="A30" s="192">
        <v>27</v>
      </c>
      <c r="B30" s="634" t="s">
        <v>49</v>
      </c>
      <c r="C30" s="192" t="s">
        <v>1616</v>
      </c>
      <c r="D30" s="634" t="s">
        <v>4325</v>
      </c>
      <c r="E30" s="348"/>
      <c r="F30" s="349"/>
      <c r="G30" s="350" t="s">
        <v>1615</v>
      </c>
      <c r="H30" s="635"/>
      <c r="I30" s="351"/>
      <c r="J30" s="636">
        <v>17050</v>
      </c>
      <c r="K30" s="636">
        <v>17050</v>
      </c>
    </row>
    <row r="31" spans="1:11" ht="31.5">
      <c r="A31" s="192">
        <v>28</v>
      </c>
      <c r="B31" s="634" t="s">
        <v>1621</v>
      </c>
      <c r="C31" s="192" t="s">
        <v>1616</v>
      </c>
      <c r="D31" s="634" t="s">
        <v>4325</v>
      </c>
      <c r="E31" s="348"/>
      <c r="F31" s="349"/>
      <c r="G31" s="350" t="s">
        <v>1615</v>
      </c>
      <c r="H31" s="635"/>
      <c r="I31" s="351"/>
      <c r="J31" s="636">
        <v>17460</v>
      </c>
      <c r="K31" s="636">
        <v>17460</v>
      </c>
    </row>
    <row r="32" spans="1:11" ht="47.25">
      <c r="A32" s="192">
        <v>29</v>
      </c>
      <c r="B32" s="634" t="s">
        <v>1618</v>
      </c>
      <c r="C32" s="192" t="s">
        <v>1616</v>
      </c>
      <c r="D32" s="634" t="s">
        <v>4325</v>
      </c>
      <c r="E32" s="348"/>
      <c r="F32" s="349"/>
      <c r="G32" s="350" t="s">
        <v>1615</v>
      </c>
      <c r="H32" s="635"/>
      <c r="I32" s="351"/>
      <c r="J32" s="636">
        <v>17600</v>
      </c>
      <c r="K32" s="636">
        <v>17600</v>
      </c>
    </row>
    <row r="33" spans="1:11" ht="31.5">
      <c r="A33" s="192">
        <v>30</v>
      </c>
      <c r="B33" s="634" t="s">
        <v>49</v>
      </c>
      <c r="C33" s="192" t="s">
        <v>1616</v>
      </c>
      <c r="D33" s="634" t="s">
        <v>4325</v>
      </c>
      <c r="E33" s="348"/>
      <c r="F33" s="349"/>
      <c r="G33" s="350" t="s">
        <v>1615</v>
      </c>
      <c r="H33" s="635"/>
      <c r="I33" s="351"/>
      <c r="J33" s="636">
        <v>18450</v>
      </c>
      <c r="K33" s="636">
        <v>18450</v>
      </c>
    </row>
    <row r="34" spans="1:11" ht="31.5">
      <c r="A34" s="192">
        <v>31</v>
      </c>
      <c r="B34" s="634" t="s">
        <v>49</v>
      </c>
      <c r="C34" s="192" t="s">
        <v>1616</v>
      </c>
      <c r="D34" s="634" t="s">
        <v>4325</v>
      </c>
      <c r="E34" s="348"/>
      <c r="F34" s="349"/>
      <c r="G34" s="350" t="s">
        <v>1615</v>
      </c>
      <c r="H34" s="635"/>
      <c r="I34" s="351"/>
      <c r="J34" s="636">
        <v>18600</v>
      </c>
      <c r="K34" s="636">
        <v>18600</v>
      </c>
    </row>
    <row r="35" spans="1:11" ht="31.5">
      <c r="A35" s="192">
        <v>32</v>
      </c>
      <c r="B35" s="634" t="s">
        <v>49</v>
      </c>
      <c r="C35" s="192" t="s">
        <v>1616</v>
      </c>
      <c r="D35" s="634" t="s">
        <v>4325</v>
      </c>
      <c r="E35" s="348"/>
      <c r="F35" s="349"/>
      <c r="G35" s="350" t="s">
        <v>1615</v>
      </c>
      <c r="H35" s="635"/>
      <c r="I35" s="351"/>
      <c r="J35" s="636">
        <v>21950</v>
      </c>
      <c r="K35" s="636">
        <v>21950</v>
      </c>
    </row>
    <row r="36" spans="1:11" ht="31.5">
      <c r="A36" s="192">
        <v>33</v>
      </c>
      <c r="B36" s="634" t="s">
        <v>1624</v>
      </c>
      <c r="C36" s="192" t="s">
        <v>1616</v>
      </c>
      <c r="D36" s="634" t="s">
        <v>4325</v>
      </c>
      <c r="E36" s="348"/>
      <c r="F36" s="349"/>
      <c r="G36" s="350" t="s">
        <v>1625</v>
      </c>
      <c r="H36" s="638"/>
      <c r="I36" s="351"/>
      <c r="J36" s="639">
        <v>25500</v>
      </c>
      <c r="K36" s="639">
        <v>25500</v>
      </c>
    </row>
    <row r="37" spans="1:11" ht="31.5">
      <c r="A37" s="192">
        <v>34</v>
      </c>
      <c r="B37" s="634" t="s">
        <v>1614</v>
      </c>
      <c r="C37" s="192" t="s">
        <v>1616</v>
      </c>
      <c r="D37" s="634" t="s">
        <v>4325</v>
      </c>
      <c r="E37" s="348"/>
      <c r="F37" s="349"/>
      <c r="G37" s="350" t="s">
        <v>1615</v>
      </c>
      <c r="H37" s="638"/>
      <c r="I37" s="351"/>
      <c r="J37" s="639">
        <v>25550</v>
      </c>
      <c r="K37" s="639">
        <v>25550</v>
      </c>
    </row>
    <row r="38" spans="1:11" ht="31.5">
      <c r="A38" s="192">
        <v>35</v>
      </c>
      <c r="B38" s="634" t="s">
        <v>49</v>
      </c>
      <c r="C38" s="192" t="s">
        <v>1616</v>
      </c>
      <c r="D38" s="634" t="s">
        <v>4325</v>
      </c>
      <c r="E38" s="348"/>
      <c r="F38" s="349"/>
      <c r="G38" s="350" t="s">
        <v>1615</v>
      </c>
      <c r="H38" s="638"/>
      <c r="I38" s="351"/>
      <c r="J38" s="639">
        <v>26600</v>
      </c>
      <c r="K38" s="639">
        <v>26600</v>
      </c>
    </row>
    <row r="39" spans="1:11" ht="31.5">
      <c r="A39" s="192">
        <v>36</v>
      </c>
      <c r="B39" s="634" t="s">
        <v>1626</v>
      </c>
      <c r="C39" s="192" t="s">
        <v>1616</v>
      </c>
      <c r="D39" s="634" t="s">
        <v>4325</v>
      </c>
      <c r="E39" s="348"/>
      <c r="F39" s="349"/>
      <c r="G39" s="350" t="s">
        <v>1625</v>
      </c>
      <c r="H39" s="638"/>
      <c r="I39" s="351"/>
      <c r="J39" s="639">
        <v>26938</v>
      </c>
      <c r="K39" s="639">
        <v>26938</v>
      </c>
    </row>
    <row r="40" spans="1:11" ht="47.25">
      <c r="A40" s="192">
        <v>37</v>
      </c>
      <c r="B40" s="634" t="s">
        <v>1618</v>
      </c>
      <c r="C40" s="192" t="s">
        <v>1616</v>
      </c>
      <c r="D40" s="634" t="s">
        <v>4325</v>
      </c>
      <c r="E40" s="348"/>
      <c r="F40" s="349"/>
      <c r="G40" s="350" t="s">
        <v>1615</v>
      </c>
      <c r="H40" s="635"/>
      <c r="I40" s="351"/>
      <c r="J40" s="636">
        <v>27110</v>
      </c>
      <c r="K40" s="636">
        <v>27110</v>
      </c>
    </row>
    <row r="41" spans="1:11" ht="31.5">
      <c r="A41" s="192">
        <v>38</v>
      </c>
      <c r="B41" s="634" t="s">
        <v>1627</v>
      </c>
      <c r="C41" s="192" t="s">
        <v>1616</v>
      </c>
      <c r="D41" s="634" t="s">
        <v>4325</v>
      </c>
      <c r="E41" s="348"/>
      <c r="F41" s="349"/>
      <c r="G41" s="350" t="s">
        <v>1615</v>
      </c>
      <c r="H41" s="635"/>
      <c r="I41" s="351"/>
      <c r="J41" s="636">
        <v>27500</v>
      </c>
      <c r="K41" s="636">
        <v>27500</v>
      </c>
    </row>
    <row r="42" spans="1:11" ht="31.5">
      <c r="A42" s="192">
        <v>39</v>
      </c>
      <c r="B42" s="634" t="s">
        <v>49</v>
      </c>
      <c r="C42" s="192" t="s">
        <v>1616</v>
      </c>
      <c r="D42" s="634" t="s">
        <v>4325</v>
      </c>
      <c r="E42" s="348"/>
      <c r="F42" s="349"/>
      <c r="G42" s="350" t="s">
        <v>1615</v>
      </c>
      <c r="H42" s="635"/>
      <c r="I42" s="351"/>
      <c r="J42" s="636">
        <v>28000</v>
      </c>
      <c r="K42" s="636">
        <v>28000</v>
      </c>
    </row>
    <row r="43" spans="1:11" ht="31.5">
      <c r="A43" s="192">
        <v>40</v>
      </c>
      <c r="B43" s="634" t="s">
        <v>1614</v>
      </c>
      <c r="C43" s="192" t="s">
        <v>1616</v>
      </c>
      <c r="D43" s="634" t="s">
        <v>4325</v>
      </c>
      <c r="E43" s="348"/>
      <c r="F43" s="349"/>
      <c r="G43" s="350" t="s">
        <v>1615</v>
      </c>
      <c r="H43" s="635"/>
      <c r="I43" s="351"/>
      <c r="J43" s="636">
        <v>32150</v>
      </c>
      <c r="K43" s="636">
        <v>32150</v>
      </c>
    </row>
    <row r="44" spans="1:11" ht="31.5">
      <c r="A44" s="192">
        <v>41</v>
      </c>
      <c r="B44" s="634" t="s">
        <v>1614</v>
      </c>
      <c r="C44" s="192" t="s">
        <v>1616</v>
      </c>
      <c r="D44" s="634" t="s">
        <v>4325</v>
      </c>
      <c r="E44" s="348"/>
      <c r="F44" s="349"/>
      <c r="G44" s="350" t="s">
        <v>1615</v>
      </c>
      <c r="H44" s="635"/>
      <c r="I44" s="351"/>
      <c r="J44" s="636">
        <v>33550</v>
      </c>
      <c r="K44" s="636">
        <v>33550</v>
      </c>
    </row>
    <row r="45" spans="1:11" ht="31.5">
      <c r="A45" s="192">
        <v>42</v>
      </c>
      <c r="B45" s="634" t="s">
        <v>1614</v>
      </c>
      <c r="C45" s="192" t="s">
        <v>1616</v>
      </c>
      <c r="D45" s="634" t="s">
        <v>4325</v>
      </c>
      <c r="E45" s="348"/>
      <c r="F45" s="349"/>
      <c r="G45" s="350" t="s">
        <v>1615</v>
      </c>
      <c r="H45" s="635"/>
      <c r="I45" s="351"/>
      <c r="J45" s="636">
        <v>33580</v>
      </c>
      <c r="K45" s="636">
        <v>33580</v>
      </c>
    </row>
    <row r="46" spans="1:11" ht="31.5">
      <c r="A46" s="192">
        <v>43</v>
      </c>
      <c r="B46" s="634" t="s">
        <v>49</v>
      </c>
      <c r="C46" s="192" t="s">
        <v>1616</v>
      </c>
      <c r="D46" s="634" t="s">
        <v>4325</v>
      </c>
      <c r="E46" s="348"/>
      <c r="F46" s="349"/>
      <c r="G46" s="350" t="s">
        <v>1615</v>
      </c>
      <c r="H46" s="635"/>
      <c r="I46" s="351"/>
      <c r="J46" s="636">
        <v>36000</v>
      </c>
      <c r="K46" s="636">
        <v>36000</v>
      </c>
    </row>
    <row r="47" spans="1:11" ht="31.5">
      <c r="A47" s="192">
        <v>44</v>
      </c>
      <c r="B47" s="634" t="s">
        <v>1614</v>
      </c>
      <c r="C47" s="192" t="s">
        <v>1616</v>
      </c>
      <c r="D47" s="634" t="s">
        <v>4325</v>
      </c>
      <c r="E47" s="348"/>
      <c r="F47" s="349"/>
      <c r="G47" s="350" t="s">
        <v>1615</v>
      </c>
      <c r="H47" s="635"/>
      <c r="I47" s="351"/>
      <c r="J47" s="636">
        <v>36100</v>
      </c>
      <c r="K47" s="636">
        <v>36100</v>
      </c>
    </row>
    <row r="48" spans="1:11" ht="31.5">
      <c r="A48" s="192">
        <v>45</v>
      </c>
      <c r="B48" s="634" t="s">
        <v>1630</v>
      </c>
      <c r="C48" s="192" t="s">
        <v>1616</v>
      </c>
      <c r="D48" s="192" t="s">
        <v>80</v>
      </c>
      <c r="E48" s="348"/>
      <c r="F48" s="349"/>
      <c r="G48" s="350" t="s">
        <v>1645</v>
      </c>
      <c r="H48" s="635"/>
      <c r="I48" s="351"/>
      <c r="J48" s="636">
        <v>50000</v>
      </c>
      <c r="K48" s="636">
        <v>50000</v>
      </c>
    </row>
    <row r="49" spans="1:11" ht="31.5">
      <c r="A49" s="192">
        <v>46</v>
      </c>
      <c r="B49" s="634" t="s">
        <v>1631</v>
      </c>
      <c r="C49" s="192" t="s">
        <v>1616</v>
      </c>
      <c r="D49" s="634" t="s">
        <v>4325</v>
      </c>
      <c r="E49" s="348"/>
      <c r="F49" s="349"/>
      <c r="G49" s="350" t="s">
        <v>1615</v>
      </c>
      <c r="H49" s="635"/>
      <c r="I49" s="351"/>
      <c r="J49" s="636">
        <v>56730</v>
      </c>
      <c r="K49" s="636">
        <v>56730</v>
      </c>
    </row>
    <row r="50" spans="1:11" ht="31.5">
      <c r="A50" s="192">
        <v>47</v>
      </c>
      <c r="B50" s="634" t="s">
        <v>1632</v>
      </c>
      <c r="C50" s="192" t="s">
        <v>1616</v>
      </c>
      <c r="D50" s="192" t="s">
        <v>3306</v>
      </c>
      <c r="E50" s="348"/>
      <c r="F50" s="349"/>
      <c r="G50" s="350" t="s">
        <v>1633</v>
      </c>
      <c r="H50" s="635"/>
      <c r="I50" s="351"/>
      <c r="J50" s="636">
        <v>60000</v>
      </c>
      <c r="K50" s="636">
        <v>60000</v>
      </c>
    </row>
    <row r="51" spans="1:11" ht="47.25">
      <c r="A51" s="192">
        <v>48</v>
      </c>
      <c r="B51" s="634" t="s">
        <v>1634</v>
      </c>
      <c r="C51" s="192" t="s">
        <v>1616</v>
      </c>
      <c r="D51" s="634" t="s">
        <v>4326</v>
      </c>
      <c r="E51" s="348"/>
      <c r="F51" s="349"/>
      <c r="G51" s="350" t="s">
        <v>1635</v>
      </c>
      <c r="H51" s="635"/>
      <c r="I51" s="351"/>
      <c r="J51" s="636">
        <v>60000</v>
      </c>
      <c r="K51" s="636">
        <v>60000</v>
      </c>
    </row>
    <row r="52" spans="1:11" ht="31.5">
      <c r="A52" s="192">
        <v>49</v>
      </c>
      <c r="B52" s="634" t="s">
        <v>1636</v>
      </c>
      <c r="C52" s="192" t="s">
        <v>1616</v>
      </c>
      <c r="D52" s="192" t="s">
        <v>4327</v>
      </c>
      <c r="E52" s="348"/>
      <c r="F52" s="349"/>
      <c r="G52" s="350" t="s">
        <v>1637</v>
      </c>
      <c r="H52" s="635"/>
      <c r="I52" s="351"/>
      <c r="J52" s="636">
        <v>63000</v>
      </c>
      <c r="K52" s="636">
        <v>63000</v>
      </c>
    </row>
    <row r="53" spans="1:11" ht="31.5">
      <c r="A53" s="192">
        <v>50</v>
      </c>
      <c r="B53" s="634" t="s">
        <v>1614</v>
      </c>
      <c r="C53" s="192" t="s">
        <v>1616</v>
      </c>
      <c r="D53" s="634" t="s">
        <v>4325</v>
      </c>
      <c r="E53" s="348"/>
      <c r="F53" s="349"/>
      <c r="G53" s="350" t="s">
        <v>1615</v>
      </c>
      <c r="H53" s="635"/>
      <c r="I53" s="351"/>
      <c r="J53" s="636">
        <v>63000</v>
      </c>
      <c r="K53" s="636">
        <v>63000</v>
      </c>
    </row>
    <row r="54" spans="1:11" ht="31.5">
      <c r="A54" s="192">
        <v>51</v>
      </c>
      <c r="B54" s="634" t="s">
        <v>49</v>
      </c>
      <c r="C54" s="192" t="s">
        <v>1616</v>
      </c>
      <c r="D54" s="634" t="s">
        <v>4325</v>
      </c>
      <c r="E54" s="348"/>
      <c r="F54" s="349"/>
      <c r="G54" s="350" t="s">
        <v>1615</v>
      </c>
      <c r="H54" s="635"/>
      <c r="I54" s="351"/>
      <c r="J54" s="636">
        <v>100000</v>
      </c>
      <c r="K54" s="636">
        <v>100000</v>
      </c>
    </row>
    <row r="55" spans="1:11" ht="31.5">
      <c r="A55" s="192">
        <v>52</v>
      </c>
      <c r="B55" s="634" t="s">
        <v>1638</v>
      </c>
      <c r="C55" s="192" t="s">
        <v>1616</v>
      </c>
      <c r="D55" s="192" t="s">
        <v>4327</v>
      </c>
      <c r="E55" s="348"/>
      <c r="F55" s="349"/>
      <c r="G55" s="350" t="s">
        <v>2879</v>
      </c>
      <c r="H55" s="635"/>
      <c r="I55" s="351"/>
      <c r="J55" s="636">
        <v>432000</v>
      </c>
      <c r="K55" s="636">
        <v>432000</v>
      </c>
    </row>
    <row r="56" spans="1:11" ht="31.5">
      <c r="A56" s="192">
        <v>53</v>
      </c>
      <c r="B56" s="634" t="s">
        <v>1638</v>
      </c>
      <c r="C56" s="192" t="s">
        <v>1616</v>
      </c>
      <c r="D56" s="192" t="s">
        <v>4327</v>
      </c>
      <c r="E56" s="348"/>
      <c r="F56" s="349"/>
      <c r="G56" s="350" t="s">
        <v>2879</v>
      </c>
      <c r="H56" s="635"/>
      <c r="I56" s="351"/>
      <c r="J56" s="636">
        <v>432000</v>
      </c>
      <c r="K56" s="636">
        <v>432000</v>
      </c>
    </row>
    <row r="57" spans="1:11" ht="31.5">
      <c r="A57" s="192">
        <v>54</v>
      </c>
      <c r="B57" s="634" t="s">
        <v>1638</v>
      </c>
      <c r="C57" s="192" t="s">
        <v>1616</v>
      </c>
      <c r="D57" s="192" t="s">
        <v>4327</v>
      </c>
      <c r="E57" s="348"/>
      <c r="F57" s="349"/>
      <c r="G57" s="350" t="s">
        <v>2879</v>
      </c>
      <c r="H57" s="635"/>
      <c r="I57" s="351"/>
      <c r="J57" s="636">
        <v>432000</v>
      </c>
      <c r="K57" s="636">
        <v>432000</v>
      </c>
    </row>
    <row r="58" spans="1:11" ht="31.5">
      <c r="A58" s="192">
        <v>55</v>
      </c>
      <c r="B58" s="634" t="s">
        <v>49</v>
      </c>
      <c r="C58" s="192" t="s">
        <v>1616</v>
      </c>
      <c r="D58" s="634" t="s">
        <v>4325</v>
      </c>
      <c r="E58" s="348"/>
      <c r="F58" s="349"/>
      <c r="G58" s="350" t="s">
        <v>1615</v>
      </c>
      <c r="H58" s="635"/>
      <c r="I58" s="351"/>
      <c r="J58" s="636">
        <v>442200</v>
      </c>
      <c r="K58" s="636">
        <v>442200</v>
      </c>
    </row>
    <row r="59" spans="1:11" ht="31.5">
      <c r="A59" s="192">
        <v>56</v>
      </c>
      <c r="B59" s="634" t="s">
        <v>49</v>
      </c>
      <c r="C59" s="192" t="s">
        <v>1616</v>
      </c>
      <c r="D59" s="634" t="s">
        <v>4325</v>
      </c>
      <c r="E59" s="348"/>
      <c r="F59" s="349"/>
      <c r="G59" s="350" t="s">
        <v>1615</v>
      </c>
      <c r="H59" s="635"/>
      <c r="I59" s="351"/>
      <c r="J59" s="636">
        <v>442200</v>
      </c>
      <c r="K59" s="636">
        <v>442200</v>
      </c>
    </row>
    <row r="60" spans="1:11" ht="31.5">
      <c r="A60" s="192">
        <v>57</v>
      </c>
      <c r="B60" s="634" t="s">
        <v>1640</v>
      </c>
      <c r="C60" s="192" t="s">
        <v>1616</v>
      </c>
      <c r="D60" s="634" t="s">
        <v>4325</v>
      </c>
      <c r="E60" s="348"/>
      <c r="F60" s="349"/>
      <c r="G60" s="350" t="s">
        <v>1615</v>
      </c>
      <c r="H60" s="635"/>
      <c r="I60" s="351"/>
      <c r="J60" s="636">
        <v>460000</v>
      </c>
      <c r="K60" s="636">
        <v>460000</v>
      </c>
    </row>
    <row r="61" spans="1:11" ht="31.5">
      <c r="A61" s="192">
        <v>58</v>
      </c>
      <c r="B61" s="634" t="s">
        <v>1610</v>
      </c>
      <c r="C61" s="192" t="s">
        <v>967</v>
      </c>
      <c r="D61" s="634" t="s">
        <v>4328</v>
      </c>
      <c r="E61" s="348"/>
      <c r="F61" s="349"/>
      <c r="G61" s="350" t="s">
        <v>1611</v>
      </c>
      <c r="H61" s="635"/>
      <c r="I61" s="351"/>
      <c r="J61" s="636">
        <v>-3079</v>
      </c>
      <c r="K61" s="636">
        <v>-3079</v>
      </c>
    </row>
    <row r="62" spans="1:11" ht="31.5">
      <c r="A62" s="192">
        <v>59</v>
      </c>
      <c r="B62" s="634" t="s">
        <v>1612</v>
      </c>
      <c r="C62" s="192" t="s">
        <v>967</v>
      </c>
      <c r="D62" s="192" t="s">
        <v>4329</v>
      </c>
      <c r="E62" s="348"/>
      <c r="F62" s="349"/>
      <c r="G62" s="350" t="s">
        <v>1613</v>
      </c>
      <c r="H62" s="635"/>
      <c r="I62" s="351"/>
      <c r="J62" s="636">
        <v>-3627930</v>
      </c>
      <c r="K62" s="636">
        <v>-3627930</v>
      </c>
    </row>
    <row r="63" spans="1:11" ht="31.5">
      <c r="A63" s="192">
        <v>60</v>
      </c>
      <c r="B63" s="634" t="s">
        <v>1614</v>
      </c>
      <c r="C63" s="192" t="s">
        <v>967</v>
      </c>
      <c r="D63" s="634" t="s">
        <v>4325</v>
      </c>
      <c r="E63" s="348"/>
      <c r="F63" s="349"/>
      <c r="G63" s="350" t="s">
        <v>1615</v>
      </c>
      <c r="H63" s="635"/>
      <c r="I63" s="351"/>
      <c r="J63" s="636">
        <v>2300</v>
      </c>
      <c r="K63" s="636">
        <v>2300</v>
      </c>
    </row>
    <row r="64" spans="1:11" ht="31.5">
      <c r="A64" s="192">
        <v>61</v>
      </c>
      <c r="B64" s="634" t="s">
        <v>1622</v>
      </c>
      <c r="C64" s="192" t="s">
        <v>967</v>
      </c>
      <c r="D64" s="634" t="s">
        <v>4325</v>
      </c>
      <c r="E64" s="348"/>
      <c r="F64" s="349"/>
      <c r="G64" s="350" t="s">
        <v>1615</v>
      </c>
      <c r="H64" s="635"/>
      <c r="I64" s="351"/>
      <c r="J64" s="636">
        <v>22140</v>
      </c>
      <c r="K64" s="636">
        <v>22140</v>
      </c>
    </row>
    <row r="65" spans="1:11" ht="31.5">
      <c r="A65" s="192">
        <v>62</v>
      </c>
      <c r="B65" s="634" t="s">
        <v>49</v>
      </c>
      <c r="C65" s="192" t="s">
        <v>967</v>
      </c>
      <c r="D65" s="634" t="s">
        <v>4325</v>
      </c>
      <c r="E65" s="348"/>
      <c r="F65" s="349"/>
      <c r="G65" s="350" t="s">
        <v>1615</v>
      </c>
      <c r="H65" s="635"/>
      <c r="I65" s="351"/>
      <c r="J65" s="636">
        <v>23500</v>
      </c>
      <c r="K65" s="636">
        <v>23500</v>
      </c>
    </row>
    <row r="66" spans="1:11" ht="31.5">
      <c r="A66" s="192">
        <v>63</v>
      </c>
      <c r="B66" s="634" t="s">
        <v>49</v>
      </c>
      <c r="C66" s="192" t="s">
        <v>967</v>
      </c>
      <c r="D66" s="634" t="s">
        <v>4325</v>
      </c>
      <c r="E66" s="348"/>
      <c r="F66" s="349"/>
      <c r="G66" s="350" t="s">
        <v>1615</v>
      </c>
      <c r="H66" s="635"/>
      <c r="I66" s="351"/>
      <c r="J66" s="636">
        <v>23600</v>
      </c>
      <c r="K66" s="636">
        <v>23600</v>
      </c>
    </row>
    <row r="67" spans="1:11" ht="31.5">
      <c r="A67" s="192">
        <v>64</v>
      </c>
      <c r="B67" s="634" t="s">
        <v>1614</v>
      </c>
      <c r="C67" s="192" t="s">
        <v>967</v>
      </c>
      <c r="D67" s="634" t="s">
        <v>4325</v>
      </c>
      <c r="E67" s="348"/>
      <c r="F67" s="349"/>
      <c r="G67" s="350" t="s">
        <v>1615</v>
      </c>
      <c r="H67" s="635"/>
      <c r="I67" s="351"/>
      <c r="J67" s="636">
        <v>24300</v>
      </c>
      <c r="K67" s="636">
        <v>24300</v>
      </c>
    </row>
    <row r="68" spans="1:11" ht="31.5">
      <c r="A68" s="192">
        <v>65</v>
      </c>
      <c r="B68" s="634" t="s">
        <v>49</v>
      </c>
      <c r="C68" s="192" t="s">
        <v>967</v>
      </c>
      <c r="D68" s="634" t="s">
        <v>4325</v>
      </c>
      <c r="E68" s="348"/>
      <c r="F68" s="349"/>
      <c r="G68" s="350" t="s">
        <v>1615</v>
      </c>
      <c r="H68" s="635"/>
      <c r="I68" s="351"/>
      <c r="J68" s="636">
        <v>24550</v>
      </c>
      <c r="K68" s="636">
        <v>24550</v>
      </c>
    </row>
    <row r="69" spans="1:11" ht="31.5">
      <c r="A69" s="192">
        <v>66</v>
      </c>
      <c r="B69" s="634" t="s">
        <v>1623</v>
      </c>
      <c r="C69" s="192" t="s">
        <v>967</v>
      </c>
      <c r="D69" s="634" t="s">
        <v>4325</v>
      </c>
      <c r="E69" s="348"/>
      <c r="F69" s="349"/>
      <c r="G69" s="350" t="s">
        <v>1615</v>
      </c>
      <c r="H69" s="635"/>
      <c r="I69" s="351"/>
      <c r="J69" s="636">
        <v>25000</v>
      </c>
      <c r="K69" s="636">
        <v>25000</v>
      </c>
    </row>
    <row r="70" spans="1:11" ht="31.5">
      <c r="A70" s="192">
        <v>67</v>
      </c>
      <c r="B70" s="634" t="s">
        <v>49</v>
      </c>
      <c r="C70" s="192" t="s">
        <v>967</v>
      </c>
      <c r="D70" s="634" t="s">
        <v>4325</v>
      </c>
      <c r="E70" s="348"/>
      <c r="F70" s="349"/>
      <c r="G70" s="350" t="s">
        <v>1615</v>
      </c>
      <c r="H70" s="635"/>
      <c r="I70" s="351"/>
      <c r="J70" s="636">
        <v>33500</v>
      </c>
      <c r="K70" s="636">
        <v>33500</v>
      </c>
    </row>
    <row r="71" spans="1:11" ht="31.5">
      <c r="A71" s="192">
        <v>68</v>
      </c>
      <c r="B71" s="634" t="s">
        <v>49</v>
      </c>
      <c r="C71" s="192" t="s">
        <v>967</v>
      </c>
      <c r="D71" s="634" t="s">
        <v>4325</v>
      </c>
      <c r="E71" s="348"/>
      <c r="F71" s="349"/>
      <c r="G71" s="350" t="s">
        <v>1615</v>
      </c>
      <c r="H71" s="635"/>
      <c r="I71" s="351"/>
      <c r="J71" s="636">
        <v>42400</v>
      </c>
      <c r="K71" s="636">
        <v>42400</v>
      </c>
    </row>
    <row r="72" spans="1:11" ht="31.5">
      <c r="A72" s="192">
        <v>69</v>
      </c>
      <c r="B72" s="634" t="s">
        <v>1614</v>
      </c>
      <c r="C72" s="192" t="s">
        <v>967</v>
      </c>
      <c r="D72" s="634" t="s">
        <v>4325</v>
      </c>
      <c r="E72" s="348"/>
      <c r="F72" s="349"/>
      <c r="G72" s="350" t="s">
        <v>1615</v>
      </c>
      <c r="H72" s="635"/>
      <c r="I72" s="351"/>
      <c r="J72" s="636">
        <v>44000</v>
      </c>
      <c r="K72" s="636">
        <v>44000</v>
      </c>
    </row>
    <row r="73" spans="1:11" ht="31.5">
      <c r="A73" s="192">
        <v>70</v>
      </c>
      <c r="B73" s="634" t="s">
        <v>1629</v>
      </c>
      <c r="C73" s="192" t="s">
        <v>967</v>
      </c>
      <c r="D73" s="634" t="s">
        <v>4325</v>
      </c>
      <c r="E73" s="348"/>
      <c r="F73" s="349"/>
      <c r="G73" s="350" t="s">
        <v>1615</v>
      </c>
      <c r="H73" s="635"/>
      <c r="I73" s="351"/>
      <c r="J73" s="636">
        <v>45000</v>
      </c>
      <c r="K73" s="636">
        <v>45000</v>
      </c>
    </row>
    <row r="74" spans="1:11" ht="31.5">
      <c r="A74" s="192">
        <v>71</v>
      </c>
      <c r="B74" s="634" t="s">
        <v>1614</v>
      </c>
      <c r="C74" s="192" t="s">
        <v>967</v>
      </c>
      <c r="D74" s="634" t="s">
        <v>4325</v>
      </c>
      <c r="E74" s="348"/>
      <c r="F74" s="349"/>
      <c r="G74" s="350" t="s">
        <v>1615</v>
      </c>
      <c r="H74" s="635"/>
      <c r="I74" s="351"/>
      <c r="J74" s="636">
        <v>47550</v>
      </c>
      <c r="K74" s="636">
        <v>47550</v>
      </c>
    </row>
    <row r="75" spans="1:11" ht="31.5">
      <c r="A75" s="192">
        <v>72</v>
      </c>
      <c r="B75" s="634" t="s">
        <v>49</v>
      </c>
      <c r="C75" s="192" t="s">
        <v>967</v>
      </c>
      <c r="D75" s="634" t="s">
        <v>4325</v>
      </c>
      <c r="E75" s="348"/>
      <c r="F75" s="349"/>
      <c r="G75" s="350" t="s">
        <v>1615</v>
      </c>
      <c r="H75" s="635"/>
      <c r="I75" s="351"/>
      <c r="J75" s="636">
        <v>100000</v>
      </c>
      <c r="K75" s="636">
        <v>100000</v>
      </c>
    </row>
    <row r="76" spans="1:11" ht="31.5">
      <c r="A76" s="192">
        <v>73</v>
      </c>
      <c r="B76" s="634" t="s">
        <v>49</v>
      </c>
      <c r="C76" s="192" t="s">
        <v>967</v>
      </c>
      <c r="D76" s="634" t="s">
        <v>4325</v>
      </c>
      <c r="E76" s="348"/>
      <c r="F76" s="349"/>
      <c r="G76" s="350" t="s">
        <v>1615</v>
      </c>
      <c r="H76" s="635"/>
      <c r="I76" s="351"/>
      <c r="J76" s="636">
        <v>114800</v>
      </c>
      <c r="K76" s="636">
        <v>114800</v>
      </c>
    </row>
    <row r="77" spans="1:11" ht="47.25">
      <c r="A77" s="192">
        <v>74</v>
      </c>
      <c r="B77" s="634" t="s">
        <v>1618</v>
      </c>
      <c r="C77" s="192" t="s">
        <v>967</v>
      </c>
      <c r="D77" s="634" t="s">
        <v>4325</v>
      </c>
      <c r="E77" s="348"/>
      <c r="F77" s="349"/>
      <c r="G77" s="350" t="s">
        <v>1615</v>
      </c>
      <c r="H77" s="635"/>
      <c r="I77" s="351"/>
      <c r="J77" s="636">
        <v>118000</v>
      </c>
      <c r="K77" s="636">
        <v>118000</v>
      </c>
    </row>
    <row r="78" spans="1:11" ht="31.5">
      <c r="A78" s="192">
        <v>75</v>
      </c>
      <c r="B78" s="634" t="s">
        <v>49</v>
      </c>
      <c r="C78" s="192" t="s">
        <v>967</v>
      </c>
      <c r="D78" s="634" t="s">
        <v>4325</v>
      </c>
      <c r="E78" s="348"/>
      <c r="F78" s="349"/>
      <c r="G78" s="350" t="s">
        <v>1615</v>
      </c>
      <c r="H78" s="635"/>
      <c r="I78" s="351"/>
      <c r="J78" s="636">
        <v>121200</v>
      </c>
      <c r="K78" s="636">
        <v>121200</v>
      </c>
    </row>
    <row r="79" spans="1:11" ht="31.5">
      <c r="A79" s="192">
        <v>76</v>
      </c>
      <c r="B79" s="634" t="s">
        <v>49</v>
      </c>
      <c r="C79" s="192" t="s">
        <v>967</v>
      </c>
      <c r="D79" s="634" t="s">
        <v>4325</v>
      </c>
      <c r="E79" s="348"/>
      <c r="F79" s="349"/>
      <c r="G79" s="350" t="s">
        <v>1615</v>
      </c>
      <c r="H79" s="635"/>
      <c r="I79" s="351"/>
      <c r="J79" s="636">
        <v>153800</v>
      </c>
      <c r="K79" s="636">
        <v>153800</v>
      </c>
    </row>
    <row r="80" spans="1:11" ht="31.5">
      <c r="A80" s="192">
        <v>77</v>
      </c>
      <c r="B80" s="634" t="s">
        <v>49</v>
      </c>
      <c r="C80" s="192" t="s">
        <v>967</v>
      </c>
      <c r="D80" s="634" t="s">
        <v>4325</v>
      </c>
      <c r="E80" s="348"/>
      <c r="F80" s="349"/>
      <c r="G80" s="350" t="s">
        <v>1615</v>
      </c>
      <c r="H80" s="635"/>
      <c r="I80" s="351"/>
      <c r="J80" s="636">
        <v>170600</v>
      </c>
      <c r="K80" s="636">
        <v>170600</v>
      </c>
    </row>
    <row r="81" spans="1:11" ht="31.5">
      <c r="A81" s="192">
        <v>78</v>
      </c>
      <c r="B81" s="634" t="s">
        <v>1638</v>
      </c>
      <c r="C81" s="192" t="s">
        <v>967</v>
      </c>
      <c r="D81" s="634" t="s">
        <v>4325</v>
      </c>
      <c r="E81" s="348"/>
      <c r="F81" s="349"/>
      <c r="G81" s="350" t="s">
        <v>1637</v>
      </c>
      <c r="H81" s="635"/>
      <c r="I81" s="351"/>
      <c r="J81" s="636">
        <v>180000</v>
      </c>
      <c r="K81" s="636">
        <v>180000</v>
      </c>
    </row>
    <row r="82" spans="1:11" ht="31.5">
      <c r="A82" s="192">
        <v>79</v>
      </c>
      <c r="B82" s="634" t="s">
        <v>1639</v>
      </c>
      <c r="C82" s="192" t="s">
        <v>967</v>
      </c>
      <c r="D82" s="634" t="s">
        <v>4325</v>
      </c>
      <c r="E82" s="348"/>
      <c r="F82" s="349"/>
      <c r="G82" s="350" t="s">
        <v>1615</v>
      </c>
      <c r="H82" s="635"/>
      <c r="I82" s="351"/>
      <c r="J82" s="636">
        <v>190000</v>
      </c>
      <c r="K82" s="636">
        <v>190000</v>
      </c>
    </row>
    <row r="83" spans="1:11" ht="31.5">
      <c r="A83" s="192">
        <v>80</v>
      </c>
      <c r="B83" s="634" t="s">
        <v>49</v>
      </c>
      <c r="C83" s="192" t="s">
        <v>967</v>
      </c>
      <c r="D83" s="634" t="s">
        <v>4325</v>
      </c>
      <c r="E83" s="348"/>
      <c r="F83" s="349"/>
      <c r="G83" s="350" t="s">
        <v>1615</v>
      </c>
      <c r="H83" s="635"/>
      <c r="I83" s="351"/>
      <c r="J83" s="636">
        <v>208000</v>
      </c>
      <c r="K83" s="636">
        <v>208000</v>
      </c>
    </row>
    <row r="84" spans="1:11" ht="31.5">
      <c r="A84" s="192">
        <v>81</v>
      </c>
      <c r="B84" s="634" t="s">
        <v>1631</v>
      </c>
      <c r="C84" s="192" t="s">
        <v>967</v>
      </c>
      <c r="D84" s="634" t="s">
        <v>4325</v>
      </c>
      <c r="E84" s="348"/>
      <c r="F84" s="349"/>
      <c r="G84" s="350" t="s">
        <v>1615</v>
      </c>
      <c r="H84" s="635"/>
      <c r="I84" s="351"/>
      <c r="J84" s="636">
        <v>209500</v>
      </c>
      <c r="K84" s="636">
        <v>209500</v>
      </c>
    </row>
    <row r="85" spans="1:11" ht="31.5">
      <c r="A85" s="192">
        <v>82</v>
      </c>
      <c r="B85" s="634" t="s">
        <v>1640</v>
      </c>
      <c r="C85" s="192" t="s">
        <v>967</v>
      </c>
      <c r="D85" s="634" t="s">
        <v>4325</v>
      </c>
      <c r="E85" s="348"/>
      <c r="F85" s="349"/>
      <c r="G85" s="350" t="s">
        <v>1615</v>
      </c>
      <c r="H85" s="635"/>
      <c r="I85" s="351"/>
      <c r="J85" s="636">
        <v>268700</v>
      </c>
      <c r="K85" s="636">
        <v>268700</v>
      </c>
    </row>
    <row r="86" spans="1:11" ht="31.5">
      <c r="A86" s="192">
        <v>83</v>
      </c>
      <c r="B86" s="634" t="s">
        <v>1638</v>
      </c>
      <c r="C86" s="192" t="s">
        <v>967</v>
      </c>
      <c r="D86" s="634" t="s">
        <v>4325</v>
      </c>
      <c r="E86" s="348"/>
      <c r="F86" s="349"/>
      <c r="G86" s="350" t="s">
        <v>1637</v>
      </c>
      <c r="H86" s="635"/>
      <c r="I86" s="351"/>
      <c r="J86" s="636">
        <v>300000</v>
      </c>
      <c r="K86" s="636">
        <v>300000</v>
      </c>
    </row>
    <row r="87" spans="1:11" ht="31.5">
      <c r="A87" s="192">
        <v>84</v>
      </c>
      <c r="B87" s="634" t="s">
        <v>49</v>
      </c>
      <c r="C87" s="192" t="s">
        <v>967</v>
      </c>
      <c r="D87" s="634" t="s">
        <v>4325</v>
      </c>
      <c r="E87" s="348"/>
      <c r="F87" s="349"/>
      <c r="G87" s="350" t="s">
        <v>1615</v>
      </c>
      <c r="H87" s="635"/>
      <c r="I87" s="351"/>
      <c r="J87" s="636">
        <v>301300</v>
      </c>
      <c r="K87" s="636">
        <v>301300</v>
      </c>
    </row>
    <row r="88" spans="1:11" ht="31.5">
      <c r="A88" s="192">
        <v>85</v>
      </c>
      <c r="B88" s="634" t="s">
        <v>49</v>
      </c>
      <c r="C88" s="192" t="s">
        <v>967</v>
      </c>
      <c r="D88" s="634" t="s">
        <v>4325</v>
      </c>
      <c r="E88" s="348"/>
      <c r="F88" s="349"/>
      <c r="G88" s="350" t="s">
        <v>1615</v>
      </c>
      <c r="H88" s="635"/>
      <c r="I88" s="351"/>
      <c r="J88" s="636">
        <v>329200</v>
      </c>
      <c r="K88" s="636">
        <v>329200</v>
      </c>
    </row>
    <row r="89" spans="1:11" ht="31.5">
      <c r="A89" s="192">
        <v>86</v>
      </c>
      <c r="B89" s="634" t="s">
        <v>49</v>
      </c>
      <c r="C89" s="192" t="s">
        <v>967</v>
      </c>
      <c r="D89" s="634" t="s">
        <v>4325</v>
      </c>
      <c r="E89" s="348"/>
      <c r="F89" s="349"/>
      <c r="G89" s="350" t="s">
        <v>1615</v>
      </c>
      <c r="H89" s="635"/>
      <c r="I89" s="351"/>
      <c r="J89" s="636">
        <v>334700</v>
      </c>
      <c r="K89" s="636">
        <v>334700</v>
      </c>
    </row>
    <row r="90" spans="1:11" ht="31.5">
      <c r="A90" s="192">
        <v>87</v>
      </c>
      <c r="B90" s="634" t="s">
        <v>1638</v>
      </c>
      <c r="C90" s="192" t="s">
        <v>967</v>
      </c>
      <c r="D90" s="634" t="s">
        <v>4325</v>
      </c>
      <c r="E90" s="348"/>
      <c r="F90" s="349"/>
      <c r="G90" s="350" t="s">
        <v>1637</v>
      </c>
      <c r="H90" s="635"/>
      <c r="I90" s="351"/>
      <c r="J90" s="636">
        <v>400000</v>
      </c>
      <c r="K90" s="636">
        <v>400000</v>
      </c>
    </row>
    <row r="91" spans="1:11" ht="31.5">
      <c r="A91" s="192">
        <v>88</v>
      </c>
      <c r="B91" s="634" t="s">
        <v>1638</v>
      </c>
      <c r="C91" s="192" t="s">
        <v>967</v>
      </c>
      <c r="D91" s="634" t="s">
        <v>4325</v>
      </c>
      <c r="E91" s="348"/>
      <c r="F91" s="349"/>
      <c r="G91" s="350" t="s">
        <v>1637</v>
      </c>
      <c r="H91" s="635"/>
      <c r="I91" s="351"/>
      <c r="J91" s="636">
        <v>432000</v>
      </c>
      <c r="K91" s="636">
        <v>432000</v>
      </c>
    </row>
    <row r="92" spans="1:11" ht="32.25">
      <c r="A92" s="192">
        <v>89</v>
      </c>
      <c r="B92" s="624" t="s">
        <v>2880</v>
      </c>
      <c r="C92" s="192" t="s">
        <v>967</v>
      </c>
      <c r="D92" s="634" t="s">
        <v>4325</v>
      </c>
      <c r="E92" s="640">
        <v>893640</v>
      </c>
      <c r="F92" s="641"/>
      <c r="G92" s="355" t="s">
        <v>2881</v>
      </c>
      <c r="H92" s="638"/>
      <c r="I92" s="351"/>
      <c r="J92" s="642">
        <v>63000</v>
      </c>
      <c r="K92" s="642">
        <v>63000</v>
      </c>
    </row>
    <row r="93" spans="1:11" ht="32.25">
      <c r="A93" s="192">
        <v>90</v>
      </c>
      <c r="B93" s="624" t="s">
        <v>2880</v>
      </c>
      <c r="C93" s="192" t="s">
        <v>967</v>
      </c>
      <c r="D93" s="634" t="s">
        <v>4325</v>
      </c>
      <c r="E93" s="640">
        <v>393637</v>
      </c>
      <c r="F93" s="641"/>
      <c r="G93" s="355" t="s">
        <v>2881</v>
      </c>
      <c r="H93" s="638"/>
      <c r="I93" s="351"/>
      <c r="J93" s="642">
        <v>33580</v>
      </c>
      <c r="K93" s="642">
        <v>33580</v>
      </c>
    </row>
    <row r="94" spans="1:11" ht="32.25">
      <c r="A94" s="192">
        <v>91</v>
      </c>
      <c r="B94" s="624" t="s">
        <v>2880</v>
      </c>
      <c r="C94" s="192" t="s">
        <v>967</v>
      </c>
      <c r="D94" s="634" t="s">
        <v>4325</v>
      </c>
      <c r="E94" s="640">
        <v>893640</v>
      </c>
      <c r="F94" s="643"/>
      <c r="G94" s="355" t="s">
        <v>2881</v>
      </c>
      <c r="H94" s="638"/>
      <c r="I94" s="351"/>
      <c r="J94" s="642">
        <v>25550</v>
      </c>
      <c r="K94" s="642">
        <v>25550</v>
      </c>
    </row>
    <row r="95" spans="1:11" ht="32.25">
      <c r="A95" s="192">
        <v>92</v>
      </c>
      <c r="B95" s="624" t="s">
        <v>2880</v>
      </c>
      <c r="C95" s="192" t="s">
        <v>967</v>
      </c>
      <c r="D95" s="634" t="s">
        <v>4325</v>
      </c>
      <c r="E95" s="644">
        <v>893641</v>
      </c>
      <c r="F95" s="643"/>
      <c r="G95" s="355" t="s">
        <v>2881</v>
      </c>
      <c r="H95" s="638"/>
      <c r="I95" s="351"/>
      <c r="J95" s="642">
        <v>12100</v>
      </c>
      <c r="K95" s="642">
        <v>12100</v>
      </c>
    </row>
    <row r="96" spans="1:11" ht="32.25">
      <c r="A96" s="192">
        <v>93</v>
      </c>
      <c r="B96" s="624" t="s">
        <v>2880</v>
      </c>
      <c r="C96" s="192" t="s">
        <v>967</v>
      </c>
      <c r="D96" s="634" t="s">
        <v>4325</v>
      </c>
      <c r="E96" s="644">
        <v>893642</v>
      </c>
      <c r="F96" s="645"/>
      <c r="G96" s="355" t="s">
        <v>2881</v>
      </c>
      <c r="H96" s="638"/>
      <c r="I96" s="351"/>
      <c r="J96" s="642">
        <v>44000</v>
      </c>
      <c r="K96" s="642">
        <v>44000</v>
      </c>
    </row>
    <row r="97" spans="1:11" ht="32.25">
      <c r="A97" s="192">
        <v>94</v>
      </c>
      <c r="B97" s="624" t="s">
        <v>2880</v>
      </c>
      <c r="C97" s="192" t="s">
        <v>967</v>
      </c>
      <c r="D97" s="634" t="s">
        <v>4325</v>
      </c>
      <c r="E97" s="644">
        <v>893644</v>
      </c>
      <c r="F97" s="643"/>
      <c r="G97" s="355" t="s">
        <v>2881</v>
      </c>
      <c r="H97" s="638"/>
      <c r="I97" s="351"/>
      <c r="J97" s="642">
        <v>24300</v>
      </c>
      <c r="K97" s="642">
        <v>24300</v>
      </c>
    </row>
    <row r="98" spans="1:11" ht="32.25">
      <c r="A98" s="192">
        <v>95</v>
      </c>
      <c r="B98" s="624" t="s">
        <v>2880</v>
      </c>
      <c r="C98" s="192" t="s">
        <v>967</v>
      </c>
      <c r="D98" s="634" t="s">
        <v>4325</v>
      </c>
      <c r="E98" s="644">
        <v>893645</v>
      </c>
      <c r="F98" s="643"/>
      <c r="G98" s="355" t="s">
        <v>2881</v>
      </c>
      <c r="H98" s="638"/>
      <c r="I98" s="351"/>
      <c r="J98" s="642">
        <v>2300</v>
      </c>
      <c r="K98" s="642">
        <v>2300</v>
      </c>
    </row>
    <row r="99" spans="1:11" ht="32.25">
      <c r="A99" s="192">
        <v>96</v>
      </c>
      <c r="B99" s="624" t="s">
        <v>2880</v>
      </c>
      <c r="C99" s="192" t="s">
        <v>967</v>
      </c>
      <c r="D99" s="634" t="s">
        <v>4325</v>
      </c>
      <c r="E99" s="644">
        <v>893651</v>
      </c>
      <c r="F99" s="643"/>
      <c r="G99" s="355" t="s">
        <v>2881</v>
      </c>
      <c r="H99" s="638"/>
      <c r="I99" s="351"/>
      <c r="J99" s="642">
        <v>36100</v>
      </c>
      <c r="K99" s="642">
        <v>36100</v>
      </c>
    </row>
    <row r="100" spans="1:11" ht="32.25">
      <c r="A100" s="192">
        <v>97</v>
      </c>
      <c r="B100" s="624" t="s">
        <v>2880</v>
      </c>
      <c r="C100" s="192" t="s">
        <v>967</v>
      </c>
      <c r="D100" s="634" t="s">
        <v>4325</v>
      </c>
      <c r="E100" s="644">
        <v>893648</v>
      </c>
      <c r="F100" s="646"/>
      <c r="G100" s="355" t="s">
        <v>2881</v>
      </c>
      <c r="H100" s="638"/>
      <c r="I100" s="351"/>
      <c r="J100" s="642">
        <v>33550</v>
      </c>
      <c r="K100" s="642">
        <v>33550</v>
      </c>
    </row>
    <row r="101" spans="1:11" ht="32.25">
      <c r="A101" s="192">
        <v>98</v>
      </c>
      <c r="B101" s="624" t="s">
        <v>2880</v>
      </c>
      <c r="C101" s="192" t="s">
        <v>967</v>
      </c>
      <c r="D101" s="634" t="s">
        <v>4325</v>
      </c>
      <c r="E101" s="644">
        <v>893630</v>
      </c>
      <c r="F101" s="646"/>
      <c r="G101" s="355" t="s">
        <v>2881</v>
      </c>
      <c r="H101" s="638"/>
      <c r="I101" s="351"/>
      <c r="J101" s="642">
        <v>11350</v>
      </c>
      <c r="K101" s="642">
        <v>11350</v>
      </c>
    </row>
    <row r="102" spans="1:11" ht="32.25">
      <c r="A102" s="192">
        <v>99</v>
      </c>
      <c r="B102" s="624" t="s">
        <v>224</v>
      </c>
      <c r="C102" s="192" t="s">
        <v>967</v>
      </c>
      <c r="D102" s="634" t="s">
        <v>4325</v>
      </c>
      <c r="E102" s="640">
        <v>893650</v>
      </c>
      <c r="F102" s="643"/>
      <c r="G102" s="355" t="s">
        <v>2881</v>
      </c>
      <c r="H102" s="638"/>
      <c r="I102" s="351"/>
      <c r="J102" s="642">
        <v>13900</v>
      </c>
      <c r="K102" s="642">
        <v>13900</v>
      </c>
    </row>
    <row r="103" spans="1:11" ht="32.25">
      <c r="A103" s="192">
        <v>100</v>
      </c>
      <c r="B103" s="624" t="s">
        <v>2880</v>
      </c>
      <c r="C103" s="192" t="s">
        <v>967</v>
      </c>
      <c r="D103" s="634" t="s">
        <v>4325</v>
      </c>
      <c r="E103" s="640"/>
      <c r="F103" s="643"/>
      <c r="G103" s="355" t="s">
        <v>2881</v>
      </c>
      <c r="H103" s="638"/>
      <c r="I103" s="351"/>
      <c r="J103" s="642">
        <v>32150</v>
      </c>
      <c r="K103" s="642">
        <v>32150</v>
      </c>
    </row>
    <row r="104" spans="1:11" ht="32.25">
      <c r="A104" s="192">
        <v>101</v>
      </c>
      <c r="B104" s="624" t="s">
        <v>2880</v>
      </c>
      <c r="C104" s="192" t="s">
        <v>967</v>
      </c>
      <c r="D104" s="634" t="s">
        <v>4325</v>
      </c>
      <c r="E104" s="640">
        <v>893633</v>
      </c>
      <c r="F104" s="643"/>
      <c r="G104" s="355" t="s">
        <v>2881</v>
      </c>
      <c r="H104" s="638"/>
      <c r="I104" s="351"/>
      <c r="J104" s="642">
        <v>47550</v>
      </c>
      <c r="K104" s="642">
        <v>47550</v>
      </c>
    </row>
    <row r="105" spans="1:11" ht="32.25">
      <c r="A105" s="192">
        <v>102</v>
      </c>
      <c r="B105" s="624" t="s">
        <v>2882</v>
      </c>
      <c r="C105" s="192" t="s">
        <v>967</v>
      </c>
      <c r="D105" s="634" t="s">
        <v>4325</v>
      </c>
      <c r="E105" s="640"/>
      <c r="F105" s="643"/>
      <c r="G105" s="355" t="s">
        <v>2602</v>
      </c>
      <c r="H105" s="638"/>
      <c r="I105" s="351"/>
      <c r="J105" s="642">
        <v>350000</v>
      </c>
      <c r="K105" s="642">
        <v>350000</v>
      </c>
    </row>
    <row r="106" spans="1:11" ht="32.25">
      <c r="A106" s="192">
        <v>103</v>
      </c>
      <c r="B106" s="624" t="s">
        <v>2882</v>
      </c>
      <c r="C106" s="192" t="s">
        <v>967</v>
      </c>
      <c r="D106" s="634" t="s">
        <v>4325</v>
      </c>
      <c r="E106" s="640"/>
      <c r="F106" s="643"/>
      <c r="G106" s="355" t="s">
        <v>2602</v>
      </c>
      <c r="H106" s="638"/>
      <c r="I106" s="351"/>
      <c r="J106" s="642">
        <v>300000</v>
      </c>
      <c r="K106" s="642">
        <v>300000</v>
      </c>
    </row>
    <row r="107" spans="1:11" ht="32.25">
      <c r="A107" s="192">
        <v>104</v>
      </c>
      <c r="B107" s="624" t="s">
        <v>224</v>
      </c>
      <c r="C107" s="192" t="s">
        <v>967</v>
      </c>
      <c r="D107" s="634" t="s">
        <v>4325</v>
      </c>
      <c r="E107" s="640">
        <v>988011</v>
      </c>
      <c r="F107" s="643" t="s">
        <v>2883</v>
      </c>
      <c r="G107" s="355" t="s">
        <v>2881</v>
      </c>
      <c r="H107" s="638"/>
      <c r="I107" s="351"/>
      <c r="J107" s="642">
        <v>334700</v>
      </c>
      <c r="K107" s="642">
        <v>334700</v>
      </c>
    </row>
    <row r="108" spans="1:11" ht="32.25">
      <c r="A108" s="192">
        <v>105</v>
      </c>
      <c r="B108" s="624" t="s">
        <v>224</v>
      </c>
      <c r="C108" s="192" t="s">
        <v>967</v>
      </c>
      <c r="D108" s="634" t="s">
        <v>4325</v>
      </c>
      <c r="E108" s="640">
        <v>988116</v>
      </c>
      <c r="F108" s="643" t="s">
        <v>2884</v>
      </c>
      <c r="G108" s="355" t="s">
        <v>2881</v>
      </c>
      <c r="H108" s="638"/>
      <c r="I108" s="351"/>
      <c r="J108" s="642">
        <v>121200</v>
      </c>
      <c r="K108" s="642">
        <v>121200</v>
      </c>
    </row>
    <row r="109" spans="1:11" ht="32.25">
      <c r="A109" s="192">
        <v>106</v>
      </c>
      <c r="B109" s="624" t="s">
        <v>224</v>
      </c>
      <c r="C109" s="192" t="s">
        <v>967</v>
      </c>
      <c r="D109" s="634" t="s">
        <v>4325</v>
      </c>
      <c r="E109" s="640">
        <v>988014</v>
      </c>
      <c r="F109" s="643" t="s">
        <v>2883</v>
      </c>
      <c r="G109" s="355" t="s">
        <v>2881</v>
      </c>
      <c r="H109" s="638"/>
      <c r="I109" s="351"/>
      <c r="J109" s="642">
        <v>170600</v>
      </c>
      <c r="K109" s="642">
        <v>170600</v>
      </c>
    </row>
    <row r="110" spans="1:11" ht="32.25">
      <c r="A110" s="192">
        <v>107</v>
      </c>
      <c r="B110" s="624" t="s">
        <v>224</v>
      </c>
      <c r="C110" s="192" t="s">
        <v>967</v>
      </c>
      <c r="D110" s="634" t="s">
        <v>4325</v>
      </c>
      <c r="E110" s="640">
        <v>988117</v>
      </c>
      <c r="F110" s="624" t="s">
        <v>2885</v>
      </c>
      <c r="G110" s="355" t="s">
        <v>2881</v>
      </c>
      <c r="H110" s="638"/>
      <c r="I110" s="351"/>
      <c r="J110" s="642">
        <v>21950</v>
      </c>
      <c r="K110" s="642">
        <v>21950</v>
      </c>
    </row>
    <row r="111" spans="1:11" ht="32.25">
      <c r="A111" s="192">
        <v>108</v>
      </c>
      <c r="B111" s="624" t="s">
        <v>224</v>
      </c>
      <c r="C111" s="192" t="s">
        <v>967</v>
      </c>
      <c r="D111" s="634" t="s">
        <v>4325</v>
      </c>
      <c r="E111" s="640">
        <v>988015</v>
      </c>
      <c r="F111" s="647" t="s">
        <v>2886</v>
      </c>
      <c r="G111" s="355" t="s">
        <v>2881</v>
      </c>
      <c r="H111" s="638"/>
      <c r="I111" s="351"/>
      <c r="J111" s="642">
        <v>301300</v>
      </c>
      <c r="K111" s="642">
        <v>301300</v>
      </c>
    </row>
    <row r="112" spans="1:11" ht="32.25">
      <c r="A112" s="192">
        <v>109</v>
      </c>
      <c r="B112" s="624" t="s">
        <v>224</v>
      </c>
      <c r="C112" s="192" t="s">
        <v>967</v>
      </c>
      <c r="D112" s="634" t="s">
        <v>4325</v>
      </c>
      <c r="E112" s="640">
        <v>988119</v>
      </c>
      <c r="F112" s="647" t="s">
        <v>2887</v>
      </c>
      <c r="G112" s="355" t="s">
        <v>2881</v>
      </c>
      <c r="H112" s="638"/>
      <c r="I112" s="351"/>
      <c r="J112" s="642">
        <v>33500</v>
      </c>
      <c r="K112" s="642">
        <v>33500</v>
      </c>
    </row>
    <row r="113" spans="1:11" ht="32.25">
      <c r="A113" s="192">
        <v>110</v>
      </c>
      <c r="B113" s="624" t="s">
        <v>224</v>
      </c>
      <c r="C113" s="192" t="s">
        <v>967</v>
      </c>
      <c r="D113" s="634" t="s">
        <v>4325</v>
      </c>
      <c r="E113" s="640">
        <v>988012</v>
      </c>
      <c r="F113" s="647" t="s">
        <v>2888</v>
      </c>
      <c r="G113" s="355" t="s">
        <v>2881</v>
      </c>
      <c r="H113" s="638"/>
      <c r="I113" s="351"/>
      <c r="J113" s="642">
        <v>329200</v>
      </c>
      <c r="K113" s="642">
        <v>329200</v>
      </c>
    </row>
    <row r="114" spans="1:11" ht="32.25">
      <c r="A114" s="192">
        <v>111</v>
      </c>
      <c r="B114" s="624" t="s">
        <v>224</v>
      </c>
      <c r="C114" s="192" t="s">
        <v>967</v>
      </c>
      <c r="D114" s="634" t="s">
        <v>4325</v>
      </c>
      <c r="E114" s="640">
        <v>988115</v>
      </c>
      <c r="F114" s="647" t="s">
        <v>2884</v>
      </c>
      <c r="G114" s="355" t="s">
        <v>2881</v>
      </c>
      <c r="H114" s="638"/>
      <c r="I114" s="351"/>
      <c r="J114" s="642">
        <v>208000</v>
      </c>
      <c r="K114" s="642">
        <v>208000</v>
      </c>
    </row>
    <row r="115" spans="1:11" ht="32.25">
      <c r="A115" s="192">
        <v>112</v>
      </c>
      <c r="B115" s="624" t="s">
        <v>224</v>
      </c>
      <c r="C115" s="192" t="s">
        <v>967</v>
      </c>
      <c r="D115" s="634" t="s">
        <v>4325</v>
      </c>
      <c r="E115" s="640">
        <v>988124</v>
      </c>
      <c r="F115" s="647" t="s">
        <v>2884</v>
      </c>
      <c r="G115" s="355" t="s">
        <v>2881</v>
      </c>
      <c r="H115" s="638"/>
      <c r="I115" s="351"/>
      <c r="J115" s="642">
        <v>153800</v>
      </c>
      <c r="K115" s="642">
        <v>153800</v>
      </c>
    </row>
    <row r="116" spans="1:11" ht="32.25">
      <c r="A116" s="192">
        <v>113</v>
      </c>
      <c r="B116" s="624" t="s">
        <v>224</v>
      </c>
      <c r="C116" s="192" t="s">
        <v>967</v>
      </c>
      <c r="D116" s="634" t="s">
        <v>4325</v>
      </c>
      <c r="E116" s="640">
        <v>988121</v>
      </c>
      <c r="F116" s="647" t="s">
        <v>2884</v>
      </c>
      <c r="G116" s="355" t="s">
        <v>2881</v>
      </c>
      <c r="H116" s="638"/>
      <c r="I116" s="351"/>
      <c r="J116" s="642">
        <v>28000</v>
      </c>
      <c r="K116" s="642">
        <v>28000</v>
      </c>
    </row>
    <row r="117" spans="1:11" ht="32.25">
      <c r="A117" s="192">
        <v>114</v>
      </c>
      <c r="B117" s="624" t="s">
        <v>224</v>
      </c>
      <c r="C117" s="192" t="s">
        <v>967</v>
      </c>
      <c r="D117" s="634" t="s">
        <v>4325</v>
      </c>
      <c r="E117" s="640">
        <v>1364</v>
      </c>
      <c r="F117" s="647" t="s">
        <v>2889</v>
      </c>
      <c r="G117" s="355" t="s">
        <v>2881</v>
      </c>
      <c r="H117" s="638"/>
      <c r="I117" s="351"/>
      <c r="J117" s="642">
        <v>100000</v>
      </c>
      <c r="K117" s="642">
        <v>100000</v>
      </c>
    </row>
    <row r="118" spans="1:11" ht="32.25">
      <c r="A118" s="192">
        <v>115</v>
      </c>
      <c r="B118" s="624" t="s">
        <v>224</v>
      </c>
      <c r="C118" s="192" t="s">
        <v>967</v>
      </c>
      <c r="D118" s="634" t="s">
        <v>4325</v>
      </c>
      <c r="E118" s="640">
        <v>988128</v>
      </c>
      <c r="F118" s="647" t="s">
        <v>2884</v>
      </c>
      <c r="G118" s="355" t="s">
        <v>2881</v>
      </c>
      <c r="H118" s="638"/>
      <c r="I118" s="351"/>
      <c r="J118" s="642">
        <v>24550</v>
      </c>
      <c r="K118" s="642">
        <v>24550</v>
      </c>
    </row>
    <row r="119" spans="1:11" ht="32.25">
      <c r="A119" s="192">
        <v>116</v>
      </c>
      <c r="B119" s="624" t="s">
        <v>2890</v>
      </c>
      <c r="C119" s="192" t="s">
        <v>967</v>
      </c>
      <c r="D119" s="634" t="s">
        <v>4325</v>
      </c>
      <c r="E119" s="640">
        <v>57184</v>
      </c>
      <c r="F119" s="647" t="s">
        <v>2891</v>
      </c>
      <c r="G119" s="355" t="s">
        <v>2892</v>
      </c>
      <c r="H119" s="638"/>
      <c r="I119" s="351"/>
      <c r="J119" s="642">
        <v>185136</v>
      </c>
      <c r="K119" s="642">
        <v>185136</v>
      </c>
    </row>
    <row r="120" spans="1:11" ht="48">
      <c r="A120" s="192">
        <v>117</v>
      </c>
      <c r="B120" s="624" t="s">
        <v>2893</v>
      </c>
      <c r="C120" s="192" t="s">
        <v>967</v>
      </c>
      <c r="D120" s="634" t="s">
        <v>4330</v>
      </c>
      <c r="E120" s="640"/>
      <c r="F120" s="647"/>
      <c r="G120" s="355" t="s">
        <v>2894</v>
      </c>
      <c r="H120" s="638"/>
      <c r="I120" s="351"/>
      <c r="J120" s="642">
        <v>209500</v>
      </c>
      <c r="K120" s="642">
        <v>209500</v>
      </c>
    </row>
    <row r="121" spans="1:11" ht="32.25">
      <c r="A121" s="192">
        <v>118</v>
      </c>
      <c r="B121" s="624" t="s">
        <v>224</v>
      </c>
      <c r="C121" s="192" t="s">
        <v>967</v>
      </c>
      <c r="D121" s="634" t="s">
        <v>4325</v>
      </c>
      <c r="E121" s="640">
        <v>57186</v>
      </c>
      <c r="F121" s="647" t="s">
        <v>2895</v>
      </c>
      <c r="G121" s="355" t="s">
        <v>2881</v>
      </c>
      <c r="H121" s="638"/>
      <c r="I121" s="351"/>
      <c r="J121" s="642">
        <v>444200</v>
      </c>
      <c r="K121" s="642">
        <v>444200</v>
      </c>
    </row>
    <row r="122" spans="1:11" ht="32.25">
      <c r="A122" s="192">
        <v>119</v>
      </c>
      <c r="B122" s="624" t="s">
        <v>224</v>
      </c>
      <c r="C122" s="192" t="s">
        <v>967</v>
      </c>
      <c r="D122" s="634" t="s">
        <v>4325</v>
      </c>
      <c r="E122" s="640">
        <v>673281</v>
      </c>
      <c r="F122" s="647" t="s">
        <v>2896</v>
      </c>
      <c r="G122" s="355" t="s">
        <v>2881</v>
      </c>
      <c r="H122" s="638"/>
      <c r="I122" s="351"/>
      <c r="J122" s="642">
        <v>17050</v>
      </c>
      <c r="K122" s="642">
        <v>17050</v>
      </c>
    </row>
    <row r="123" spans="1:11" ht="32.25">
      <c r="A123" s="192">
        <v>120</v>
      </c>
      <c r="B123" s="624" t="s">
        <v>224</v>
      </c>
      <c r="C123" s="192" t="s">
        <v>967</v>
      </c>
      <c r="D123" s="634" t="s">
        <v>4325</v>
      </c>
      <c r="E123" s="640">
        <v>673282</v>
      </c>
      <c r="F123" s="647" t="s">
        <v>2897</v>
      </c>
      <c r="G123" s="355" t="s">
        <v>2881</v>
      </c>
      <c r="H123" s="638"/>
      <c r="I123" s="351"/>
      <c r="J123" s="642">
        <v>42400</v>
      </c>
      <c r="K123" s="642">
        <v>42400</v>
      </c>
    </row>
    <row r="124" spans="1:11" ht="32.25">
      <c r="A124" s="192">
        <v>121</v>
      </c>
      <c r="B124" s="624" t="s">
        <v>224</v>
      </c>
      <c r="C124" s="192" t="s">
        <v>967</v>
      </c>
      <c r="D124" s="634" t="s">
        <v>4325</v>
      </c>
      <c r="E124" s="640">
        <v>673279</v>
      </c>
      <c r="F124" s="647" t="s">
        <v>2898</v>
      </c>
      <c r="G124" s="355" t="s">
        <v>2881</v>
      </c>
      <c r="H124" s="638"/>
      <c r="I124" s="351"/>
      <c r="J124" s="642">
        <v>46900</v>
      </c>
      <c r="K124" s="642">
        <v>46900</v>
      </c>
    </row>
    <row r="125" spans="1:11" ht="48">
      <c r="A125" s="192">
        <v>122</v>
      </c>
      <c r="B125" s="624" t="s">
        <v>2899</v>
      </c>
      <c r="C125" s="192" t="s">
        <v>967</v>
      </c>
      <c r="D125" s="634" t="s">
        <v>4331</v>
      </c>
      <c r="E125" s="640">
        <v>1742664</v>
      </c>
      <c r="F125" s="647" t="s">
        <v>2900</v>
      </c>
      <c r="G125" s="355" t="s">
        <v>2901</v>
      </c>
      <c r="H125" s="638"/>
      <c r="I125" s="351"/>
      <c r="J125" s="642">
        <v>39150</v>
      </c>
      <c r="K125" s="642">
        <v>39150</v>
      </c>
    </row>
    <row r="126" spans="1:11" ht="32.25">
      <c r="A126" s="192">
        <v>123</v>
      </c>
      <c r="B126" s="624" t="s">
        <v>2902</v>
      </c>
      <c r="C126" s="192" t="s">
        <v>967</v>
      </c>
      <c r="D126" s="192" t="s">
        <v>4327</v>
      </c>
      <c r="E126" s="640"/>
      <c r="F126" s="647"/>
      <c r="G126" s="355" t="s">
        <v>2602</v>
      </c>
      <c r="H126" s="638"/>
      <c r="I126" s="351"/>
      <c r="J126" s="642">
        <v>63000</v>
      </c>
      <c r="K126" s="642">
        <v>63000</v>
      </c>
    </row>
    <row r="127" spans="1:11" ht="32.25">
      <c r="A127" s="192">
        <v>124</v>
      </c>
      <c r="B127" s="624" t="s">
        <v>224</v>
      </c>
      <c r="C127" s="192" t="s">
        <v>967</v>
      </c>
      <c r="D127" s="634" t="s">
        <v>4325</v>
      </c>
      <c r="E127" s="640"/>
      <c r="F127" s="647"/>
      <c r="G127" s="355" t="s">
        <v>2903</v>
      </c>
      <c r="H127" s="638"/>
      <c r="I127" s="351"/>
      <c r="J127" s="642">
        <v>2000</v>
      </c>
      <c r="K127" s="642">
        <v>2000</v>
      </c>
    </row>
    <row r="128" spans="1:11" ht="32.25">
      <c r="A128" s="192">
        <v>125</v>
      </c>
      <c r="B128" s="624" t="s">
        <v>224</v>
      </c>
      <c r="C128" s="192" t="s">
        <v>967</v>
      </c>
      <c r="D128" s="634" t="s">
        <v>4325</v>
      </c>
      <c r="E128" s="640">
        <v>36583</v>
      </c>
      <c r="F128" s="647"/>
      <c r="G128" s="355" t="s">
        <v>2903</v>
      </c>
      <c r="H128" s="638"/>
      <c r="I128" s="351"/>
      <c r="J128" s="642">
        <v>23600</v>
      </c>
      <c r="K128" s="642">
        <v>23600</v>
      </c>
    </row>
    <row r="129" spans="1:11" ht="32.25">
      <c r="A129" s="192">
        <v>126</v>
      </c>
      <c r="B129" s="624" t="s">
        <v>224</v>
      </c>
      <c r="C129" s="192" t="s">
        <v>967</v>
      </c>
      <c r="D129" s="634" t="s">
        <v>4325</v>
      </c>
      <c r="E129" s="640">
        <v>36582</v>
      </c>
      <c r="F129" s="647"/>
      <c r="G129" s="355" t="s">
        <v>2903</v>
      </c>
      <c r="H129" s="638"/>
      <c r="I129" s="351"/>
      <c r="J129" s="642">
        <v>26600</v>
      </c>
      <c r="K129" s="642">
        <v>26600</v>
      </c>
    </row>
    <row r="130" spans="1:11" ht="32.25">
      <c r="A130" s="192">
        <v>127</v>
      </c>
      <c r="B130" s="624" t="s">
        <v>224</v>
      </c>
      <c r="C130" s="192" t="s">
        <v>967</v>
      </c>
      <c r="D130" s="634" t="s">
        <v>4325</v>
      </c>
      <c r="E130" s="640">
        <v>913285</v>
      </c>
      <c r="F130" s="647" t="s">
        <v>2904</v>
      </c>
      <c r="G130" s="355" t="s">
        <v>2881</v>
      </c>
      <c r="H130" s="638"/>
      <c r="I130" s="351"/>
      <c r="J130" s="642">
        <v>100000</v>
      </c>
      <c r="K130" s="642">
        <v>100000</v>
      </c>
    </row>
    <row r="131" spans="1:11" ht="51" customHeight="1">
      <c r="A131" s="192">
        <v>128</v>
      </c>
      <c r="B131" s="624" t="s">
        <v>2905</v>
      </c>
      <c r="C131" s="192" t="s">
        <v>967</v>
      </c>
      <c r="D131" s="634" t="s">
        <v>4332</v>
      </c>
      <c r="E131" s="640"/>
      <c r="F131" s="647"/>
      <c r="G131" s="355" t="s">
        <v>2906</v>
      </c>
      <c r="H131" s="638"/>
      <c r="I131" s="351"/>
      <c r="J131" s="642">
        <v>21000</v>
      </c>
      <c r="K131" s="642">
        <v>21000</v>
      </c>
    </row>
    <row r="132" spans="1:11" ht="48">
      <c r="A132" s="192">
        <v>129</v>
      </c>
      <c r="B132" s="624" t="s">
        <v>2907</v>
      </c>
      <c r="C132" s="192" t="s">
        <v>967</v>
      </c>
      <c r="D132" s="634" t="s">
        <v>4333</v>
      </c>
      <c r="E132" s="640"/>
      <c r="F132" s="647"/>
      <c r="G132" s="355" t="s">
        <v>2908</v>
      </c>
      <c r="H132" s="638"/>
      <c r="I132" s="351"/>
      <c r="J132" s="642">
        <v>25000</v>
      </c>
      <c r="K132" s="642">
        <v>25000</v>
      </c>
    </row>
    <row r="133" spans="1:11" ht="48">
      <c r="A133" s="192">
        <v>130</v>
      </c>
      <c r="B133" s="624" t="s">
        <v>2909</v>
      </c>
      <c r="C133" s="192" t="s">
        <v>967</v>
      </c>
      <c r="D133" s="634" t="s">
        <v>4334</v>
      </c>
      <c r="E133" s="640"/>
      <c r="F133" s="647"/>
      <c r="G133" s="355" t="s">
        <v>2910</v>
      </c>
      <c r="H133" s="638"/>
      <c r="I133" s="351"/>
      <c r="J133" s="642">
        <v>6000</v>
      </c>
      <c r="K133" s="642">
        <v>6000</v>
      </c>
    </row>
    <row r="134" spans="1:11" ht="32.25">
      <c r="A134" s="192">
        <v>131</v>
      </c>
      <c r="B134" s="624" t="s">
        <v>2911</v>
      </c>
      <c r="C134" s="192" t="s">
        <v>967</v>
      </c>
      <c r="D134" s="634" t="s">
        <v>4335</v>
      </c>
      <c r="E134" s="640"/>
      <c r="F134" s="647"/>
      <c r="G134" s="355" t="s">
        <v>2912</v>
      </c>
      <c r="H134" s="638"/>
      <c r="I134" s="351"/>
      <c r="J134" s="642">
        <v>15000</v>
      </c>
      <c r="K134" s="642">
        <v>15000</v>
      </c>
    </row>
    <row r="135" spans="1:11" ht="33">
      <c r="A135" s="192">
        <v>132</v>
      </c>
      <c r="B135" s="624" t="s">
        <v>2913</v>
      </c>
      <c r="C135" s="192" t="s">
        <v>967</v>
      </c>
      <c r="D135" s="634" t="s">
        <v>4335</v>
      </c>
      <c r="E135" s="640"/>
      <c r="F135" s="647"/>
      <c r="G135" s="355" t="s">
        <v>2914</v>
      </c>
      <c r="H135" s="638"/>
      <c r="I135" s="351"/>
      <c r="J135" s="642">
        <v>60000</v>
      </c>
      <c r="K135" s="642">
        <v>60000</v>
      </c>
    </row>
    <row r="136" spans="1:11" ht="32.25">
      <c r="A136" s="192">
        <v>133</v>
      </c>
      <c r="B136" s="624" t="s">
        <v>1527</v>
      </c>
      <c r="C136" s="192" t="s">
        <v>967</v>
      </c>
      <c r="D136" s="192" t="s">
        <v>4336</v>
      </c>
      <c r="E136" s="640">
        <v>1742665</v>
      </c>
      <c r="F136" s="647" t="s">
        <v>2915</v>
      </c>
      <c r="G136" s="355" t="s">
        <v>2916</v>
      </c>
      <c r="H136" s="638"/>
      <c r="I136" s="351"/>
      <c r="J136" s="642">
        <v>60000</v>
      </c>
      <c r="K136" s="642">
        <v>60000</v>
      </c>
    </row>
    <row r="137" spans="1:11" ht="32.25">
      <c r="A137" s="192">
        <v>134</v>
      </c>
      <c r="B137" s="624" t="s">
        <v>224</v>
      </c>
      <c r="C137" s="192" t="s">
        <v>967</v>
      </c>
      <c r="D137" s="634" t="s">
        <v>4337</v>
      </c>
      <c r="E137" s="640"/>
      <c r="F137" s="647"/>
      <c r="G137" s="355" t="s">
        <v>2903</v>
      </c>
      <c r="H137" s="638"/>
      <c r="I137" s="351"/>
      <c r="J137" s="642">
        <v>10000</v>
      </c>
      <c r="K137" s="642">
        <v>10000</v>
      </c>
    </row>
    <row r="138" spans="1:11" ht="48">
      <c r="A138" s="192">
        <v>135</v>
      </c>
      <c r="B138" s="624" t="s">
        <v>2917</v>
      </c>
      <c r="C138" s="192" t="s">
        <v>967</v>
      </c>
      <c r="D138" s="634" t="s">
        <v>4333</v>
      </c>
      <c r="E138" s="640">
        <v>57182</v>
      </c>
      <c r="F138" s="647" t="s">
        <v>2918</v>
      </c>
      <c r="G138" s="355" t="s">
        <v>2919</v>
      </c>
      <c r="H138" s="638"/>
      <c r="I138" s="351"/>
      <c r="J138" s="642">
        <v>27110</v>
      </c>
      <c r="K138" s="642">
        <v>27110</v>
      </c>
    </row>
    <row r="139" spans="1:11" ht="32.25">
      <c r="A139" s="192">
        <v>136</v>
      </c>
      <c r="B139" s="624" t="s">
        <v>224</v>
      </c>
      <c r="C139" s="192" t="s">
        <v>967</v>
      </c>
      <c r="D139" s="634" t="s">
        <v>4337</v>
      </c>
      <c r="E139" s="640">
        <v>149269</v>
      </c>
      <c r="F139" s="647" t="s">
        <v>2920</v>
      </c>
      <c r="G139" s="355" t="s">
        <v>2903</v>
      </c>
      <c r="H139" s="638"/>
      <c r="I139" s="351"/>
      <c r="J139" s="642">
        <v>36000</v>
      </c>
      <c r="K139" s="642">
        <v>36000</v>
      </c>
    </row>
    <row r="140" spans="1:11" ht="32.25">
      <c r="A140" s="192">
        <v>137</v>
      </c>
      <c r="B140" s="624" t="s">
        <v>224</v>
      </c>
      <c r="C140" s="192" t="s">
        <v>967</v>
      </c>
      <c r="D140" s="634" t="s">
        <v>4337</v>
      </c>
      <c r="E140" s="640">
        <v>36584</v>
      </c>
      <c r="F140" s="647" t="s">
        <v>2921</v>
      </c>
      <c r="G140" s="355" t="s">
        <v>2903</v>
      </c>
      <c r="H140" s="638"/>
      <c r="I140" s="351"/>
      <c r="J140" s="642">
        <v>23500</v>
      </c>
      <c r="K140" s="642">
        <v>23500</v>
      </c>
    </row>
    <row r="141" spans="1:11" ht="32.25">
      <c r="A141" s="192">
        <v>138</v>
      </c>
      <c r="B141" s="624" t="s">
        <v>224</v>
      </c>
      <c r="C141" s="192" t="s">
        <v>967</v>
      </c>
      <c r="D141" s="634" t="s">
        <v>4337</v>
      </c>
      <c r="E141" s="640">
        <v>36581</v>
      </c>
      <c r="F141" s="647"/>
      <c r="G141" s="355" t="s">
        <v>2903</v>
      </c>
      <c r="H141" s="638"/>
      <c r="I141" s="351"/>
      <c r="J141" s="642">
        <v>18600</v>
      </c>
      <c r="K141" s="642">
        <v>18600</v>
      </c>
    </row>
    <row r="142" spans="1:11" ht="32.25">
      <c r="A142" s="192">
        <v>139</v>
      </c>
      <c r="B142" s="624" t="s">
        <v>224</v>
      </c>
      <c r="C142" s="192" t="s">
        <v>967</v>
      </c>
      <c r="D142" s="634" t="s">
        <v>4337</v>
      </c>
      <c r="E142" s="640">
        <v>36586</v>
      </c>
      <c r="F142" s="647" t="s">
        <v>2922</v>
      </c>
      <c r="G142" s="355" t="s">
        <v>2903</v>
      </c>
      <c r="H142" s="638"/>
      <c r="I142" s="351"/>
      <c r="J142" s="642">
        <v>18450</v>
      </c>
      <c r="K142" s="642">
        <v>18450</v>
      </c>
    </row>
    <row r="143" spans="1:11" ht="32.25">
      <c r="A143" s="192">
        <v>140</v>
      </c>
      <c r="B143" s="624" t="s">
        <v>224</v>
      </c>
      <c r="C143" s="192" t="s">
        <v>967</v>
      </c>
      <c r="D143" s="634" t="s">
        <v>4337</v>
      </c>
      <c r="E143" s="640">
        <v>36585</v>
      </c>
      <c r="F143" s="647" t="s">
        <v>2923</v>
      </c>
      <c r="G143" s="355" t="s">
        <v>2903</v>
      </c>
      <c r="H143" s="638"/>
      <c r="I143" s="351"/>
      <c r="J143" s="642">
        <v>18300</v>
      </c>
      <c r="K143" s="642">
        <v>18300</v>
      </c>
    </row>
    <row r="144" spans="1:11" ht="32.25">
      <c r="A144" s="192">
        <v>141</v>
      </c>
      <c r="B144" s="624" t="s">
        <v>224</v>
      </c>
      <c r="C144" s="192" t="s">
        <v>967</v>
      </c>
      <c r="D144" s="634" t="s">
        <v>4337</v>
      </c>
      <c r="E144" s="640"/>
      <c r="F144" s="647"/>
      <c r="G144" s="355" t="s">
        <v>2903</v>
      </c>
      <c r="H144" s="638"/>
      <c r="I144" s="351"/>
      <c r="J144" s="642">
        <v>9800</v>
      </c>
      <c r="K144" s="642">
        <v>9800</v>
      </c>
    </row>
    <row r="145" spans="1:11" ht="32.25">
      <c r="A145" s="192">
        <v>142</v>
      </c>
      <c r="B145" s="624" t="s">
        <v>224</v>
      </c>
      <c r="C145" s="192" t="s">
        <v>967</v>
      </c>
      <c r="D145" s="634" t="s">
        <v>4337</v>
      </c>
      <c r="E145" s="640"/>
      <c r="F145" s="647"/>
      <c r="G145" s="355" t="s">
        <v>2903</v>
      </c>
      <c r="H145" s="638"/>
      <c r="I145" s="351"/>
      <c r="J145" s="642">
        <v>7200</v>
      </c>
      <c r="K145" s="642">
        <v>7200</v>
      </c>
    </row>
    <row r="146" spans="1:11" ht="32.25">
      <c r="A146" s="192">
        <v>143</v>
      </c>
      <c r="B146" s="624" t="s">
        <v>224</v>
      </c>
      <c r="C146" s="192" t="s">
        <v>967</v>
      </c>
      <c r="D146" s="634" t="s">
        <v>4337</v>
      </c>
      <c r="E146" s="640"/>
      <c r="F146" s="647"/>
      <c r="G146" s="355" t="s">
        <v>2903</v>
      </c>
      <c r="H146" s="638"/>
      <c r="I146" s="351"/>
      <c r="J146" s="642">
        <v>5800</v>
      </c>
      <c r="K146" s="642">
        <v>5800</v>
      </c>
    </row>
    <row r="147" spans="1:11" ht="32.25">
      <c r="A147" s="192">
        <v>144</v>
      </c>
      <c r="B147" s="624" t="s">
        <v>224</v>
      </c>
      <c r="C147" s="192" t="s">
        <v>967</v>
      </c>
      <c r="D147" s="634" t="s">
        <v>4337</v>
      </c>
      <c r="E147" s="640"/>
      <c r="F147" s="647"/>
      <c r="G147" s="355" t="s">
        <v>2903</v>
      </c>
      <c r="H147" s="638"/>
      <c r="I147" s="351"/>
      <c r="J147" s="642">
        <v>8950</v>
      </c>
      <c r="K147" s="642">
        <v>8950</v>
      </c>
    </row>
    <row r="148" spans="1:11" ht="32.25">
      <c r="A148" s="192">
        <v>145</v>
      </c>
      <c r="B148" s="624" t="s">
        <v>224</v>
      </c>
      <c r="C148" s="192" t="s">
        <v>967</v>
      </c>
      <c r="D148" s="634" t="s">
        <v>4337</v>
      </c>
      <c r="E148" s="640"/>
      <c r="F148" s="647"/>
      <c r="G148" s="355" t="s">
        <v>2903</v>
      </c>
      <c r="H148" s="638"/>
      <c r="I148" s="351"/>
      <c r="J148" s="642">
        <v>7550</v>
      </c>
      <c r="K148" s="642">
        <v>7550</v>
      </c>
    </row>
    <row r="149" spans="1:11" ht="32.25">
      <c r="A149" s="192">
        <v>146</v>
      </c>
      <c r="B149" s="624" t="s">
        <v>224</v>
      </c>
      <c r="C149" s="192" t="s">
        <v>967</v>
      </c>
      <c r="D149" s="634" t="s">
        <v>4337</v>
      </c>
      <c r="E149" s="640"/>
      <c r="F149" s="647"/>
      <c r="G149" s="355" t="s">
        <v>2903</v>
      </c>
      <c r="H149" s="638"/>
      <c r="I149" s="351"/>
      <c r="J149" s="642">
        <v>7800</v>
      </c>
      <c r="K149" s="642">
        <v>7800</v>
      </c>
    </row>
    <row r="150" spans="1:11" ht="32.25">
      <c r="A150" s="192">
        <v>147</v>
      </c>
      <c r="B150" s="624" t="s">
        <v>224</v>
      </c>
      <c r="C150" s="192" t="s">
        <v>967</v>
      </c>
      <c r="D150" s="634" t="s">
        <v>4337</v>
      </c>
      <c r="E150" s="640"/>
      <c r="F150" s="647"/>
      <c r="G150" s="355" t="s">
        <v>2903</v>
      </c>
      <c r="H150" s="638"/>
      <c r="I150" s="351"/>
      <c r="J150" s="642">
        <v>4000</v>
      </c>
      <c r="K150" s="642">
        <v>4000</v>
      </c>
    </row>
    <row r="151" spans="1:11" ht="32.25">
      <c r="A151" s="192">
        <v>148</v>
      </c>
      <c r="B151" s="624" t="s">
        <v>224</v>
      </c>
      <c r="C151" s="192" t="s">
        <v>967</v>
      </c>
      <c r="D151" s="634" t="s">
        <v>4337</v>
      </c>
      <c r="E151" s="640"/>
      <c r="F151" s="647"/>
      <c r="G151" s="355" t="s">
        <v>2903</v>
      </c>
      <c r="H151" s="638"/>
      <c r="I151" s="351"/>
      <c r="J151" s="642">
        <v>5800</v>
      </c>
      <c r="K151" s="642">
        <v>5800</v>
      </c>
    </row>
    <row r="152" spans="1:11" ht="32.25">
      <c r="A152" s="192">
        <v>149</v>
      </c>
      <c r="B152" s="624" t="s">
        <v>224</v>
      </c>
      <c r="C152" s="192" t="s">
        <v>967</v>
      </c>
      <c r="D152" s="634" t="s">
        <v>4337</v>
      </c>
      <c r="E152" s="640"/>
      <c r="F152" s="647"/>
      <c r="G152" s="355" t="s">
        <v>2903</v>
      </c>
      <c r="H152" s="638"/>
      <c r="I152" s="351"/>
      <c r="J152" s="642">
        <v>5400</v>
      </c>
      <c r="K152" s="642">
        <v>5400</v>
      </c>
    </row>
    <row r="153" spans="1:11" ht="32.25">
      <c r="A153" s="192">
        <v>150</v>
      </c>
      <c r="B153" s="624" t="s">
        <v>224</v>
      </c>
      <c r="C153" s="192" t="s">
        <v>967</v>
      </c>
      <c r="D153" s="634" t="s">
        <v>4337</v>
      </c>
      <c r="E153" s="640"/>
      <c r="F153" s="647"/>
      <c r="G153" s="355" t="s">
        <v>2903</v>
      </c>
      <c r="H153" s="638"/>
      <c r="I153" s="351"/>
      <c r="J153" s="642">
        <v>4300</v>
      </c>
      <c r="K153" s="642">
        <v>4300</v>
      </c>
    </row>
    <row r="154" spans="1:11" ht="32.25">
      <c r="A154" s="192">
        <v>151</v>
      </c>
      <c r="B154" s="624" t="s">
        <v>224</v>
      </c>
      <c r="C154" s="192" t="s">
        <v>967</v>
      </c>
      <c r="D154" s="634" t="s">
        <v>4337</v>
      </c>
      <c r="E154" s="640"/>
      <c r="F154" s="647"/>
      <c r="G154" s="355" t="s">
        <v>2903</v>
      </c>
      <c r="H154" s="638"/>
      <c r="I154" s="351"/>
      <c r="J154" s="642">
        <v>2800</v>
      </c>
      <c r="K154" s="642">
        <v>2800</v>
      </c>
    </row>
    <row r="155" spans="1:11" ht="32.25">
      <c r="A155" s="192">
        <v>152</v>
      </c>
      <c r="B155" s="624" t="s">
        <v>224</v>
      </c>
      <c r="C155" s="192" t="s">
        <v>967</v>
      </c>
      <c r="D155" s="634" t="s">
        <v>4337</v>
      </c>
      <c r="E155" s="640"/>
      <c r="F155" s="647"/>
      <c r="G155" s="355" t="s">
        <v>2903</v>
      </c>
      <c r="H155" s="638"/>
      <c r="I155" s="351"/>
      <c r="J155" s="642">
        <v>4750</v>
      </c>
      <c r="K155" s="642">
        <v>4750</v>
      </c>
    </row>
    <row r="156" spans="1:11" ht="32.25">
      <c r="A156" s="192">
        <v>153</v>
      </c>
      <c r="B156" s="624" t="s">
        <v>224</v>
      </c>
      <c r="C156" s="192" t="s">
        <v>967</v>
      </c>
      <c r="D156" s="634" t="s">
        <v>4337</v>
      </c>
      <c r="E156" s="640"/>
      <c r="F156" s="647"/>
      <c r="G156" s="355" t="s">
        <v>2903</v>
      </c>
      <c r="H156" s="638"/>
      <c r="I156" s="351"/>
      <c r="J156" s="642">
        <v>3100</v>
      </c>
      <c r="K156" s="642">
        <v>3100</v>
      </c>
    </row>
    <row r="157" spans="1:11" ht="33">
      <c r="A157" s="192">
        <v>154</v>
      </c>
      <c r="B157" s="624" t="s">
        <v>2924</v>
      </c>
      <c r="C157" s="192" t="s">
        <v>967</v>
      </c>
      <c r="D157" s="192" t="s">
        <v>80</v>
      </c>
      <c r="E157" s="640">
        <v>1168321</v>
      </c>
      <c r="F157" s="647" t="s">
        <v>2925</v>
      </c>
      <c r="G157" s="355" t="s">
        <v>2926</v>
      </c>
      <c r="H157" s="638"/>
      <c r="I157" s="351"/>
      <c r="J157" s="642">
        <v>18100</v>
      </c>
      <c r="K157" s="642">
        <v>18100</v>
      </c>
    </row>
    <row r="158" spans="1:11" ht="32.25">
      <c r="A158" s="192">
        <v>155</v>
      </c>
      <c r="B158" s="624" t="s">
        <v>224</v>
      </c>
      <c r="C158" s="192" t="s">
        <v>967</v>
      </c>
      <c r="D158" s="634" t="s">
        <v>4337</v>
      </c>
      <c r="E158" s="640"/>
      <c r="F158" s="647"/>
      <c r="G158" s="355" t="s">
        <v>2903</v>
      </c>
      <c r="H158" s="638"/>
      <c r="I158" s="351"/>
      <c r="J158" s="642">
        <v>2500</v>
      </c>
      <c r="K158" s="642">
        <v>2500</v>
      </c>
    </row>
    <row r="159" spans="1:11" ht="33">
      <c r="A159" s="192">
        <v>156</v>
      </c>
      <c r="B159" s="624" t="s">
        <v>2893</v>
      </c>
      <c r="C159" s="192" t="s">
        <v>967</v>
      </c>
      <c r="D159" s="634" t="s">
        <v>4337</v>
      </c>
      <c r="E159" s="640">
        <v>1955972</v>
      </c>
      <c r="F159" s="647" t="s">
        <v>2927</v>
      </c>
      <c r="G159" s="355" t="s">
        <v>2928</v>
      </c>
      <c r="H159" s="638"/>
      <c r="I159" s="351"/>
      <c r="J159" s="642">
        <v>63918</v>
      </c>
      <c r="K159" s="642">
        <v>63918</v>
      </c>
    </row>
    <row r="160" spans="1:11" ht="33">
      <c r="A160" s="192">
        <v>157</v>
      </c>
      <c r="B160" s="624" t="s">
        <v>2929</v>
      </c>
      <c r="C160" s="192" t="s">
        <v>967</v>
      </c>
      <c r="D160" s="634" t="s">
        <v>4337</v>
      </c>
      <c r="E160" s="640">
        <v>1955971</v>
      </c>
      <c r="F160" s="647" t="s">
        <v>2930</v>
      </c>
      <c r="G160" s="355" t="s">
        <v>2931</v>
      </c>
      <c r="H160" s="638"/>
      <c r="I160" s="351"/>
      <c r="J160" s="642">
        <v>68060</v>
      </c>
      <c r="K160" s="642">
        <v>68060</v>
      </c>
    </row>
    <row r="161" spans="1:11" ht="99">
      <c r="A161" s="192">
        <v>158</v>
      </c>
      <c r="B161" s="624" t="s">
        <v>2932</v>
      </c>
      <c r="C161" s="192" t="s">
        <v>967</v>
      </c>
      <c r="D161" s="634" t="s">
        <v>4331</v>
      </c>
      <c r="E161" s="640">
        <v>993937</v>
      </c>
      <c r="F161" s="647" t="s">
        <v>2933</v>
      </c>
      <c r="G161" s="355" t="s">
        <v>2934</v>
      </c>
      <c r="H161" s="638"/>
      <c r="I161" s="351"/>
      <c r="J161" s="642">
        <v>1162160</v>
      </c>
      <c r="K161" s="642">
        <v>1162160</v>
      </c>
    </row>
    <row r="162" spans="1:11" ht="132">
      <c r="A162" s="192">
        <v>159</v>
      </c>
      <c r="B162" s="624" t="s">
        <v>2935</v>
      </c>
      <c r="C162" s="192" t="s">
        <v>967</v>
      </c>
      <c r="D162" s="634" t="s">
        <v>2112</v>
      </c>
      <c r="E162" s="640">
        <v>993944</v>
      </c>
      <c r="F162" s="647" t="s">
        <v>2936</v>
      </c>
      <c r="G162" s="355" t="s">
        <v>2937</v>
      </c>
      <c r="H162" s="638"/>
      <c r="I162" s="351"/>
      <c r="J162" s="642">
        <v>983500</v>
      </c>
      <c r="K162" s="642">
        <v>983500</v>
      </c>
    </row>
    <row r="163" spans="1:11" ht="32.25">
      <c r="A163" s="192">
        <v>160</v>
      </c>
      <c r="B163" s="624" t="s">
        <v>2929</v>
      </c>
      <c r="C163" s="192" t="s">
        <v>967</v>
      </c>
      <c r="D163" s="634" t="s">
        <v>4337</v>
      </c>
      <c r="E163" s="640">
        <v>1955970</v>
      </c>
      <c r="F163" s="647" t="s">
        <v>2938</v>
      </c>
      <c r="G163" s="355" t="s">
        <v>2939</v>
      </c>
      <c r="H163" s="638"/>
      <c r="I163" s="351"/>
      <c r="J163" s="642">
        <v>44940</v>
      </c>
      <c r="K163" s="642">
        <v>44940</v>
      </c>
    </row>
    <row r="164" spans="1:11" ht="32.25">
      <c r="A164" s="192">
        <v>161</v>
      </c>
      <c r="B164" s="624" t="s">
        <v>2893</v>
      </c>
      <c r="C164" s="192" t="s">
        <v>967</v>
      </c>
      <c r="D164" s="634" t="s">
        <v>4337</v>
      </c>
      <c r="E164" s="640">
        <v>1955974</v>
      </c>
      <c r="F164" s="647" t="s">
        <v>2938</v>
      </c>
      <c r="G164" s="355" t="s">
        <v>2939</v>
      </c>
      <c r="H164" s="638"/>
      <c r="I164" s="351"/>
      <c r="J164" s="642">
        <v>56730</v>
      </c>
      <c r="K164" s="642">
        <v>56730</v>
      </c>
    </row>
    <row r="165" spans="1:11" ht="48">
      <c r="A165" s="192">
        <v>162</v>
      </c>
      <c r="B165" s="624" t="s">
        <v>2940</v>
      </c>
      <c r="C165" s="192" t="s">
        <v>967</v>
      </c>
      <c r="D165" s="634" t="s">
        <v>4337</v>
      </c>
      <c r="E165" s="640"/>
      <c r="F165" s="647"/>
      <c r="G165" s="355" t="s">
        <v>2903</v>
      </c>
      <c r="H165" s="638"/>
      <c r="I165" s="351"/>
      <c r="J165" s="642">
        <v>52220</v>
      </c>
      <c r="K165" s="642">
        <v>52220</v>
      </c>
    </row>
    <row r="166" spans="1:11" ht="32.25">
      <c r="A166" s="192">
        <v>163</v>
      </c>
      <c r="B166" s="624" t="s">
        <v>2893</v>
      </c>
      <c r="C166" s="192" t="s">
        <v>967</v>
      </c>
      <c r="D166" s="634" t="s">
        <v>4337</v>
      </c>
      <c r="E166" s="640">
        <v>1955973</v>
      </c>
      <c r="F166" s="647" t="s">
        <v>2941</v>
      </c>
      <c r="G166" s="355" t="s">
        <v>2903</v>
      </c>
      <c r="H166" s="638"/>
      <c r="I166" s="351"/>
      <c r="J166" s="642">
        <v>101500</v>
      </c>
      <c r="K166" s="642">
        <v>101500</v>
      </c>
    </row>
    <row r="167" spans="1:11" ht="32.25">
      <c r="A167" s="192">
        <v>164</v>
      </c>
      <c r="B167" s="624" t="s">
        <v>2942</v>
      </c>
      <c r="C167" s="192" t="s">
        <v>967</v>
      </c>
      <c r="D167" s="634" t="s">
        <v>4337</v>
      </c>
      <c r="E167" s="640">
        <v>955800</v>
      </c>
      <c r="F167" s="647" t="s">
        <v>2943</v>
      </c>
      <c r="G167" s="355" t="s">
        <v>2903</v>
      </c>
      <c r="H167" s="638"/>
      <c r="I167" s="351"/>
      <c r="J167" s="642">
        <v>26800</v>
      </c>
      <c r="K167" s="642">
        <v>26800</v>
      </c>
    </row>
    <row r="168" spans="1:11" ht="49.5">
      <c r="A168" s="192">
        <v>165</v>
      </c>
      <c r="B168" s="624" t="s">
        <v>2944</v>
      </c>
      <c r="C168" s="192" t="s">
        <v>967</v>
      </c>
      <c r="D168" s="634" t="s">
        <v>4331</v>
      </c>
      <c r="E168" s="640">
        <v>1624177</v>
      </c>
      <c r="F168" s="647" t="s">
        <v>2945</v>
      </c>
      <c r="G168" s="355" t="s">
        <v>2946</v>
      </c>
      <c r="H168" s="638"/>
      <c r="I168" s="351"/>
      <c r="J168" s="642">
        <v>33150</v>
      </c>
      <c r="K168" s="642">
        <v>33150</v>
      </c>
    </row>
    <row r="169" spans="1:11" ht="48">
      <c r="A169" s="192">
        <v>166</v>
      </c>
      <c r="B169" s="624" t="s">
        <v>2940</v>
      </c>
      <c r="C169" s="192" t="s">
        <v>967</v>
      </c>
      <c r="D169" s="634" t="s">
        <v>4337</v>
      </c>
      <c r="E169" s="640">
        <v>36578</v>
      </c>
      <c r="F169" s="647" t="s">
        <v>2923</v>
      </c>
      <c r="G169" s="355" t="s">
        <v>2903</v>
      </c>
      <c r="H169" s="638"/>
      <c r="I169" s="351"/>
      <c r="J169" s="642">
        <v>32248</v>
      </c>
      <c r="K169" s="642">
        <v>32248</v>
      </c>
    </row>
    <row r="170" spans="1:11" ht="48">
      <c r="A170" s="192">
        <v>167</v>
      </c>
      <c r="B170" s="624" t="s">
        <v>2940</v>
      </c>
      <c r="C170" s="192" t="s">
        <v>967</v>
      </c>
      <c r="D170" s="634" t="s">
        <v>4337</v>
      </c>
      <c r="E170" s="640">
        <v>36579</v>
      </c>
      <c r="F170" s="647" t="s">
        <v>2923</v>
      </c>
      <c r="G170" s="355" t="s">
        <v>2903</v>
      </c>
      <c r="H170" s="638"/>
      <c r="I170" s="351"/>
      <c r="J170" s="642">
        <v>8700</v>
      </c>
      <c r="K170" s="642">
        <v>8700</v>
      </c>
    </row>
    <row r="171" spans="1:11" ht="48">
      <c r="A171" s="192">
        <v>168</v>
      </c>
      <c r="B171" s="624" t="s">
        <v>2940</v>
      </c>
      <c r="C171" s="192" t="s">
        <v>967</v>
      </c>
      <c r="D171" s="634" t="s">
        <v>4337</v>
      </c>
      <c r="E171" s="640"/>
      <c r="F171" s="647"/>
      <c r="G171" s="355" t="s">
        <v>2903</v>
      </c>
      <c r="H171" s="638"/>
      <c r="I171" s="351"/>
      <c r="J171" s="642">
        <v>6960</v>
      </c>
      <c r="K171" s="642">
        <v>6960</v>
      </c>
    </row>
    <row r="172" spans="1:11" ht="32.25">
      <c r="A172" s="192">
        <v>169</v>
      </c>
      <c r="B172" s="624" t="s">
        <v>2893</v>
      </c>
      <c r="C172" s="192" t="s">
        <v>967</v>
      </c>
      <c r="D172" s="634" t="s">
        <v>4335</v>
      </c>
      <c r="E172" s="640">
        <v>1955977</v>
      </c>
      <c r="F172" s="647" t="s">
        <v>2927</v>
      </c>
      <c r="G172" s="355" t="s">
        <v>2947</v>
      </c>
      <c r="H172" s="638"/>
      <c r="I172" s="351"/>
      <c r="J172" s="642">
        <v>15900</v>
      </c>
      <c r="K172" s="642">
        <v>15900</v>
      </c>
    </row>
    <row r="173" spans="1:11" ht="48">
      <c r="A173" s="192">
        <v>170</v>
      </c>
      <c r="B173" s="624" t="s">
        <v>2893</v>
      </c>
      <c r="C173" s="192" t="s">
        <v>967</v>
      </c>
      <c r="D173" s="634" t="s">
        <v>4333</v>
      </c>
      <c r="E173" s="640">
        <v>1955976</v>
      </c>
      <c r="F173" s="647" t="s">
        <v>2948</v>
      </c>
      <c r="G173" s="355" t="s">
        <v>2949</v>
      </c>
      <c r="H173" s="638"/>
      <c r="I173" s="351"/>
      <c r="J173" s="642">
        <v>17600</v>
      </c>
      <c r="K173" s="642">
        <v>17600</v>
      </c>
    </row>
    <row r="174" spans="1:11" ht="48">
      <c r="A174" s="192">
        <v>171</v>
      </c>
      <c r="B174" s="624" t="s">
        <v>2950</v>
      </c>
      <c r="C174" s="192" t="s">
        <v>967</v>
      </c>
      <c r="D174" s="634" t="s">
        <v>4338</v>
      </c>
      <c r="E174" s="640">
        <v>955798</v>
      </c>
      <c r="F174" s="647"/>
      <c r="G174" s="355" t="s">
        <v>2951</v>
      </c>
      <c r="H174" s="638"/>
      <c r="I174" s="351"/>
      <c r="J174" s="642">
        <v>3510</v>
      </c>
      <c r="K174" s="642">
        <v>3510</v>
      </c>
    </row>
    <row r="175" spans="1:11" ht="48">
      <c r="A175" s="192">
        <v>172</v>
      </c>
      <c r="B175" s="624" t="s">
        <v>2952</v>
      </c>
      <c r="C175" s="192" t="s">
        <v>967</v>
      </c>
      <c r="D175" s="634" t="s">
        <v>4333</v>
      </c>
      <c r="E175" s="640">
        <v>36589</v>
      </c>
      <c r="F175" s="647"/>
      <c r="G175" s="355" t="s">
        <v>2953</v>
      </c>
      <c r="H175" s="638"/>
      <c r="I175" s="351"/>
      <c r="J175" s="642">
        <v>21202</v>
      </c>
      <c r="K175" s="642">
        <v>21202</v>
      </c>
    </row>
    <row r="176" spans="1:11" ht="48">
      <c r="A176" s="192">
        <v>173</v>
      </c>
      <c r="B176" s="624" t="s">
        <v>2952</v>
      </c>
      <c r="C176" s="192" t="s">
        <v>967</v>
      </c>
      <c r="D176" s="634" t="s">
        <v>4333</v>
      </c>
      <c r="E176" s="640">
        <v>36588</v>
      </c>
      <c r="F176" s="647"/>
      <c r="G176" s="355" t="s">
        <v>2954</v>
      </c>
      <c r="H176" s="638"/>
      <c r="I176" s="351"/>
      <c r="J176" s="642">
        <v>127029</v>
      </c>
      <c r="K176" s="642">
        <v>127029</v>
      </c>
    </row>
    <row r="177" spans="1:11" ht="40.5" customHeight="1">
      <c r="A177" s="192">
        <v>174</v>
      </c>
      <c r="B177" s="624" t="s">
        <v>2882</v>
      </c>
      <c r="C177" s="192" t="s">
        <v>967</v>
      </c>
      <c r="D177" s="634" t="s">
        <v>4327</v>
      </c>
      <c r="E177" s="640">
        <v>36587</v>
      </c>
      <c r="F177" s="647" t="s">
        <v>2938</v>
      </c>
      <c r="G177" s="355" t="s">
        <v>2602</v>
      </c>
      <c r="H177" s="638"/>
      <c r="I177" s="351"/>
      <c r="J177" s="642">
        <v>180000</v>
      </c>
      <c r="K177" s="642">
        <v>180000</v>
      </c>
    </row>
    <row r="178" spans="1:11" ht="32.25">
      <c r="A178" s="192">
        <v>175</v>
      </c>
      <c r="B178" s="624" t="s">
        <v>2955</v>
      </c>
      <c r="C178" s="192" t="s">
        <v>967</v>
      </c>
      <c r="D178" s="634" t="s">
        <v>4335</v>
      </c>
      <c r="E178" s="640"/>
      <c r="F178" s="647"/>
      <c r="G178" s="355" t="s">
        <v>2956</v>
      </c>
      <c r="H178" s="638"/>
      <c r="I178" s="351"/>
      <c r="J178" s="642">
        <v>30700</v>
      </c>
      <c r="K178" s="642">
        <v>30700</v>
      </c>
    </row>
    <row r="179" spans="1:11" ht="32.25">
      <c r="A179" s="192">
        <v>176</v>
      </c>
      <c r="B179" s="624" t="s">
        <v>1527</v>
      </c>
      <c r="C179" s="192" t="s">
        <v>967</v>
      </c>
      <c r="D179" s="192" t="s">
        <v>4336</v>
      </c>
      <c r="E179" s="640">
        <v>1955969</v>
      </c>
      <c r="F179" s="647" t="s">
        <v>2923</v>
      </c>
      <c r="G179" s="355" t="s">
        <v>2957</v>
      </c>
      <c r="H179" s="638"/>
      <c r="I179" s="351"/>
      <c r="J179" s="642">
        <v>43000</v>
      </c>
      <c r="K179" s="642">
        <v>43000</v>
      </c>
    </row>
    <row r="180" spans="1:11" ht="32.25">
      <c r="A180" s="192">
        <v>177</v>
      </c>
      <c r="B180" s="624" t="s">
        <v>2958</v>
      </c>
      <c r="C180" s="192" t="s">
        <v>967</v>
      </c>
      <c r="D180" s="634" t="s">
        <v>4335</v>
      </c>
      <c r="E180" s="640">
        <v>955797</v>
      </c>
      <c r="F180" s="647"/>
      <c r="G180" s="355" t="s">
        <v>2959</v>
      </c>
      <c r="H180" s="638"/>
      <c r="I180" s="351"/>
      <c r="J180" s="642">
        <v>33000</v>
      </c>
      <c r="K180" s="642">
        <v>33000</v>
      </c>
    </row>
    <row r="181" spans="1:11" ht="48">
      <c r="A181" s="192">
        <v>178</v>
      </c>
      <c r="B181" s="624" t="s">
        <v>2960</v>
      </c>
      <c r="C181" s="192" t="s">
        <v>967</v>
      </c>
      <c r="D181" s="634" t="s">
        <v>4339</v>
      </c>
      <c r="E181" s="640">
        <v>149272</v>
      </c>
      <c r="F181" s="647"/>
      <c r="G181" s="355" t="s">
        <v>2961</v>
      </c>
      <c r="H181" s="638"/>
      <c r="I181" s="351"/>
      <c r="J181" s="642">
        <v>7500</v>
      </c>
      <c r="K181" s="642">
        <v>7500</v>
      </c>
    </row>
    <row r="182" spans="1:11" ht="32.25">
      <c r="A182" s="192">
        <v>179</v>
      </c>
      <c r="B182" s="624" t="s">
        <v>2899</v>
      </c>
      <c r="C182" s="192" t="s">
        <v>967</v>
      </c>
      <c r="D182" s="634" t="s">
        <v>4335</v>
      </c>
      <c r="E182" s="640">
        <v>1624179</v>
      </c>
      <c r="F182" s="647" t="s">
        <v>2962</v>
      </c>
      <c r="G182" s="355" t="s">
        <v>2963</v>
      </c>
      <c r="H182" s="638"/>
      <c r="I182" s="351"/>
      <c r="J182" s="642">
        <v>10500</v>
      </c>
      <c r="K182" s="642">
        <v>10500</v>
      </c>
    </row>
    <row r="183" spans="1:11" ht="32.25">
      <c r="A183" s="192">
        <v>180</v>
      </c>
      <c r="B183" s="624" t="s">
        <v>2964</v>
      </c>
      <c r="C183" s="192" t="s">
        <v>967</v>
      </c>
      <c r="D183" s="192" t="s">
        <v>4336</v>
      </c>
      <c r="E183" s="640">
        <v>955799</v>
      </c>
      <c r="F183" s="647"/>
      <c r="G183" s="355" t="s">
        <v>2965</v>
      </c>
      <c r="H183" s="638"/>
      <c r="I183" s="351"/>
      <c r="J183" s="642">
        <v>19737</v>
      </c>
      <c r="K183" s="642">
        <v>19737</v>
      </c>
    </row>
    <row r="184" spans="1:11" ht="16.5">
      <c r="A184" s="192">
        <v>181</v>
      </c>
      <c r="B184" s="624" t="s">
        <v>2966</v>
      </c>
      <c r="C184" s="192" t="s">
        <v>967</v>
      </c>
      <c r="D184" s="192" t="s">
        <v>4335</v>
      </c>
      <c r="E184" s="640"/>
      <c r="F184" s="647"/>
      <c r="G184" s="355" t="s">
        <v>2959</v>
      </c>
      <c r="H184" s="638"/>
      <c r="I184" s="351"/>
      <c r="J184" s="642">
        <v>17460</v>
      </c>
      <c r="K184" s="642">
        <v>17460</v>
      </c>
    </row>
    <row r="185" spans="1:11" ht="32.25">
      <c r="A185" s="192">
        <v>182</v>
      </c>
      <c r="B185" s="624" t="s">
        <v>2967</v>
      </c>
      <c r="C185" s="192" t="s">
        <v>967</v>
      </c>
      <c r="D185" s="634" t="s">
        <v>4340</v>
      </c>
      <c r="E185" s="640">
        <v>673284</v>
      </c>
      <c r="F185" s="647" t="s">
        <v>2968</v>
      </c>
      <c r="G185" s="355" t="s">
        <v>2903</v>
      </c>
      <c r="H185" s="638"/>
      <c r="I185" s="351"/>
      <c r="J185" s="642">
        <v>22140</v>
      </c>
      <c r="K185" s="642">
        <v>22140</v>
      </c>
    </row>
    <row r="186" spans="1:11" ht="32.25">
      <c r="A186" s="192">
        <v>183</v>
      </c>
      <c r="B186" s="624" t="s">
        <v>2969</v>
      </c>
      <c r="C186" s="192" t="s">
        <v>967</v>
      </c>
      <c r="D186" s="634" t="s">
        <v>4340</v>
      </c>
      <c r="E186" s="640">
        <v>673285</v>
      </c>
      <c r="F186" s="647" t="s">
        <v>2970</v>
      </c>
      <c r="G186" s="355" t="s">
        <v>2903</v>
      </c>
      <c r="H186" s="638"/>
      <c r="I186" s="351"/>
      <c r="J186" s="642">
        <v>27500</v>
      </c>
      <c r="K186" s="642">
        <v>27500</v>
      </c>
    </row>
    <row r="187" spans="1:11" ht="32.25">
      <c r="A187" s="192">
        <v>184</v>
      </c>
      <c r="B187" s="624" t="s">
        <v>224</v>
      </c>
      <c r="C187" s="192" t="s">
        <v>967</v>
      </c>
      <c r="D187" s="634" t="s">
        <v>4340</v>
      </c>
      <c r="E187" s="640">
        <v>988125</v>
      </c>
      <c r="F187" s="647" t="s">
        <v>2884</v>
      </c>
      <c r="G187" s="355" t="s">
        <v>2881</v>
      </c>
      <c r="H187" s="638"/>
      <c r="I187" s="351"/>
      <c r="J187" s="642">
        <v>114800</v>
      </c>
      <c r="K187" s="642">
        <v>114800</v>
      </c>
    </row>
    <row r="188" spans="1:11" ht="32.25">
      <c r="A188" s="192">
        <v>185</v>
      </c>
      <c r="B188" s="624" t="s">
        <v>2971</v>
      </c>
      <c r="C188" s="192" t="s">
        <v>967</v>
      </c>
      <c r="D188" s="634" t="s">
        <v>4340</v>
      </c>
      <c r="E188" s="640"/>
      <c r="F188" s="647"/>
      <c r="G188" s="355" t="s">
        <v>2903</v>
      </c>
      <c r="H188" s="638"/>
      <c r="I188" s="351"/>
      <c r="J188" s="642">
        <v>6030</v>
      </c>
      <c r="K188" s="642">
        <v>6030</v>
      </c>
    </row>
    <row r="189" spans="1:11" ht="32.25">
      <c r="A189" s="192">
        <v>186</v>
      </c>
      <c r="B189" s="624" t="s">
        <v>2972</v>
      </c>
      <c r="C189" s="192" t="s">
        <v>967</v>
      </c>
      <c r="D189" s="192" t="s">
        <v>4336</v>
      </c>
      <c r="E189" s="640"/>
      <c r="F189" s="647"/>
      <c r="G189" s="355" t="s">
        <v>300</v>
      </c>
      <c r="H189" s="638"/>
      <c r="I189" s="351"/>
      <c r="J189" s="642">
        <v>252000</v>
      </c>
      <c r="K189" s="642">
        <v>252000</v>
      </c>
    </row>
    <row r="190" spans="1:11" ht="32.25">
      <c r="A190" s="192">
        <v>187</v>
      </c>
      <c r="B190" s="624" t="s">
        <v>2973</v>
      </c>
      <c r="C190" s="192" t="s">
        <v>967</v>
      </c>
      <c r="D190" s="634" t="s">
        <v>4340</v>
      </c>
      <c r="E190" s="640">
        <v>673283</v>
      </c>
      <c r="F190" s="647" t="s">
        <v>2974</v>
      </c>
      <c r="G190" s="355" t="s">
        <v>2903</v>
      </c>
      <c r="H190" s="638"/>
      <c r="I190" s="351"/>
      <c r="J190" s="642">
        <v>34350</v>
      </c>
      <c r="K190" s="642">
        <v>34350</v>
      </c>
    </row>
    <row r="191" spans="1:11" ht="32.25">
      <c r="A191" s="192">
        <v>188</v>
      </c>
      <c r="B191" s="624" t="s">
        <v>2909</v>
      </c>
      <c r="C191" s="192" t="s">
        <v>967</v>
      </c>
      <c r="D191" s="634" t="s">
        <v>4335</v>
      </c>
      <c r="E191" s="640"/>
      <c r="F191" s="647"/>
      <c r="G191" s="355" t="s">
        <v>2975</v>
      </c>
      <c r="H191" s="638"/>
      <c r="I191" s="351"/>
      <c r="J191" s="642">
        <v>224300</v>
      </c>
      <c r="K191" s="642">
        <v>224300</v>
      </c>
    </row>
    <row r="192" spans="1:11" ht="32.25">
      <c r="A192" s="192">
        <v>189</v>
      </c>
      <c r="B192" s="624" t="s">
        <v>2929</v>
      </c>
      <c r="C192" s="192" t="s">
        <v>967</v>
      </c>
      <c r="D192" s="634" t="s">
        <v>4335</v>
      </c>
      <c r="E192" s="640"/>
      <c r="F192" s="647"/>
      <c r="G192" s="355" t="s">
        <v>2912</v>
      </c>
      <c r="H192" s="638"/>
      <c r="I192" s="351"/>
      <c r="J192" s="642">
        <v>120000</v>
      </c>
      <c r="K192" s="642">
        <v>120000</v>
      </c>
    </row>
    <row r="193" spans="1:11" ht="32.25">
      <c r="A193" s="192">
        <v>190</v>
      </c>
      <c r="B193" s="624" t="s">
        <v>2976</v>
      </c>
      <c r="C193" s="192" t="s">
        <v>967</v>
      </c>
      <c r="D193" s="634" t="s">
        <v>4340</v>
      </c>
      <c r="E193" s="640"/>
      <c r="F193" s="647"/>
      <c r="G193" s="355" t="s">
        <v>2939</v>
      </c>
      <c r="H193" s="638"/>
      <c r="I193" s="351"/>
      <c r="J193" s="642">
        <v>99000</v>
      </c>
      <c r="K193" s="642">
        <v>99000</v>
      </c>
    </row>
    <row r="194" spans="1:11" ht="32.25">
      <c r="A194" s="192">
        <v>191</v>
      </c>
      <c r="B194" s="624" t="s">
        <v>2977</v>
      </c>
      <c r="C194" s="192" t="s">
        <v>967</v>
      </c>
      <c r="D194" s="192" t="s">
        <v>4336</v>
      </c>
      <c r="E194" s="640"/>
      <c r="F194" s="647"/>
      <c r="G194" s="355" t="s">
        <v>2965</v>
      </c>
      <c r="H194" s="638"/>
      <c r="I194" s="351"/>
      <c r="J194" s="642">
        <v>57100</v>
      </c>
      <c r="K194" s="642">
        <v>57100</v>
      </c>
    </row>
    <row r="195" spans="1:11" ht="49.5">
      <c r="A195" s="192">
        <v>192</v>
      </c>
      <c r="B195" s="624" t="s">
        <v>2909</v>
      </c>
      <c r="C195" s="192" t="s">
        <v>967</v>
      </c>
      <c r="D195" s="634" t="s">
        <v>4331</v>
      </c>
      <c r="E195" s="640">
        <v>1742663</v>
      </c>
      <c r="F195" s="647" t="s">
        <v>2978</v>
      </c>
      <c r="G195" s="355" t="s">
        <v>2979</v>
      </c>
      <c r="H195" s="638"/>
      <c r="I195" s="351"/>
      <c r="J195" s="642">
        <v>118000</v>
      </c>
      <c r="K195" s="642">
        <v>118000</v>
      </c>
    </row>
    <row r="196" spans="1:11" ht="16.5">
      <c r="A196" s="192">
        <v>193</v>
      </c>
      <c r="B196" s="624" t="s">
        <v>2882</v>
      </c>
      <c r="C196" s="192" t="s">
        <v>967</v>
      </c>
      <c r="D196" s="192" t="s">
        <v>4327</v>
      </c>
      <c r="E196" s="640"/>
      <c r="F196" s="647"/>
      <c r="G196" s="355" t="s">
        <v>2602</v>
      </c>
      <c r="H196" s="638"/>
      <c r="I196" s="351"/>
      <c r="J196" s="642">
        <v>936000</v>
      </c>
      <c r="K196" s="642">
        <v>936000</v>
      </c>
    </row>
    <row r="197" spans="1:11" ht="48">
      <c r="A197" s="192">
        <v>194</v>
      </c>
      <c r="B197" s="624" t="s">
        <v>2980</v>
      </c>
      <c r="C197" s="192" t="s">
        <v>967</v>
      </c>
      <c r="D197" s="634" t="s">
        <v>2112</v>
      </c>
      <c r="E197" s="640">
        <v>993936</v>
      </c>
      <c r="F197" s="647" t="s">
        <v>2933</v>
      </c>
      <c r="G197" s="355" t="s">
        <v>2981</v>
      </c>
      <c r="H197" s="638"/>
      <c r="I197" s="351"/>
      <c r="J197" s="642">
        <v>1933500</v>
      </c>
      <c r="K197" s="642">
        <v>1933500</v>
      </c>
    </row>
    <row r="198" spans="1:11" ht="31.5">
      <c r="A198" s="192">
        <v>195</v>
      </c>
      <c r="B198" s="634" t="s">
        <v>49</v>
      </c>
      <c r="C198" s="192" t="s">
        <v>956</v>
      </c>
      <c r="D198" s="634" t="s">
        <v>4340</v>
      </c>
      <c r="E198" s="348"/>
      <c r="F198" s="349"/>
      <c r="G198" s="350" t="s">
        <v>1615</v>
      </c>
      <c r="H198" s="635"/>
      <c r="I198" s="351"/>
      <c r="J198" s="636">
        <v>18300</v>
      </c>
      <c r="K198" s="636">
        <v>18300</v>
      </c>
    </row>
    <row r="199" spans="1:11" ht="31.5">
      <c r="A199" s="192">
        <v>196</v>
      </c>
      <c r="B199" s="634" t="s">
        <v>1641</v>
      </c>
      <c r="C199" s="192" t="s">
        <v>356</v>
      </c>
      <c r="D199" s="634" t="s">
        <v>4341</v>
      </c>
      <c r="E199" s="348"/>
      <c r="F199" s="349"/>
      <c r="G199" s="350" t="s">
        <v>1642</v>
      </c>
      <c r="H199" s="635"/>
      <c r="I199" s="351"/>
      <c r="J199" s="636">
        <v>2262000</v>
      </c>
      <c r="K199" s="636">
        <v>2262000</v>
      </c>
    </row>
    <row r="200" spans="1:11" ht="47.25">
      <c r="A200" s="192">
        <v>197</v>
      </c>
      <c r="B200" s="634" t="s">
        <v>1583</v>
      </c>
      <c r="C200" s="192" t="s">
        <v>404</v>
      </c>
      <c r="D200" s="634" t="s">
        <v>4342</v>
      </c>
      <c r="E200" s="640">
        <v>22587</v>
      </c>
      <c r="F200" s="641">
        <v>44679</v>
      </c>
      <c r="G200" s="624" t="s">
        <v>1584</v>
      </c>
      <c r="H200" s="635">
        <v>40000</v>
      </c>
      <c r="I200" s="351">
        <v>40000</v>
      </c>
      <c r="J200" s="636">
        <v>0</v>
      </c>
      <c r="K200" s="636">
        <v>0</v>
      </c>
    </row>
    <row r="201" spans="1:11" ht="31.5">
      <c r="A201" s="192">
        <v>198</v>
      </c>
      <c r="B201" s="634" t="s">
        <v>1643</v>
      </c>
      <c r="C201" s="192" t="s">
        <v>404</v>
      </c>
      <c r="D201" s="634" t="s">
        <v>4340</v>
      </c>
      <c r="E201" s="348"/>
      <c r="F201" s="349"/>
      <c r="G201" s="350" t="s">
        <v>1615</v>
      </c>
      <c r="H201" s="635"/>
      <c r="I201" s="351"/>
      <c r="J201" s="636">
        <v>458300</v>
      </c>
      <c r="K201" s="636">
        <v>458300</v>
      </c>
    </row>
    <row r="202" spans="1:11" ht="31.5">
      <c r="A202" s="192">
        <v>199</v>
      </c>
      <c r="B202" s="634" t="s">
        <v>1643</v>
      </c>
      <c r="C202" s="192" t="s">
        <v>404</v>
      </c>
      <c r="D202" s="634" t="s">
        <v>4340</v>
      </c>
      <c r="E202" s="348"/>
      <c r="F202" s="349"/>
      <c r="G202" s="350" t="s">
        <v>1615</v>
      </c>
      <c r="H202" s="635"/>
      <c r="I202" s="351"/>
      <c r="J202" s="636">
        <v>381000</v>
      </c>
      <c r="K202" s="636">
        <v>381000</v>
      </c>
    </row>
    <row r="203" spans="1:11" ht="31.5">
      <c r="A203" s="192">
        <v>200</v>
      </c>
      <c r="B203" s="634" t="s">
        <v>1643</v>
      </c>
      <c r="C203" s="192" t="s">
        <v>404</v>
      </c>
      <c r="D203" s="634" t="s">
        <v>4340</v>
      </c>
      <c r="E203" s="348"/>
      <c r="F203" s="349"/>
      <c r="G203" s="350" t="s">
        <v>1615</v>
      </c>
      <c r="H203" s="635"/>
      <c r="I203" s="351"/>
      <c r="J203" s="636">
        <v>226600</v>
      </c>
      <c r="K203" s="636">
        <v>226600</v>
      </c>
    </row>
    <row r="204" spans="1:11" ht="31.5">
      <c r="A204" s="192">
        <v>201</v>
      </c>
      <c r="B204" s="634" t="s">
        <v>1644</v>
      </c>
      <c r="C204" s="192" t="s">
        <v>404</v>
      </c>
      <c r="D204" s="192" t="s">
        <v>80</v>
      </c>
      <c r="E204" s="348"/>
      <c r="F204" s="349"/>
      <c r="G204" s="350" t="s">
        <v>1645</v>
      </c>
      <c r="H204" s="635"/>
      <c r="I204" s="351"/>
      <c r="J204" s="636">
        <v>50000</v>
      </c>
      <c r="K204" s="636">
        <v>50000</v>
      </c>
    </row>
    <row r="205" spans="1:11" ht="31.5">
      <c r="A205" s="192">
        <v>202</v>
      </c>
      <c r="B205" s="634" t="s">
        <v>1643</v>
      </c>
      <c r="C205" s="192" t="s">
        <v>404</v>
      </c>
      <c r="D205" s="634" t="s">
        <v>4340</v>
      </c>
      <c r="E205" s="348"/>
      <c r="F205" s="349"/>
      <c r="G205" s="350" t="s">
        <v>1615</v>
      </c>
      <c r="H205" s="635"/>
      <c r="I205" s="351"/>
      <c r="J205" s="636">
        <v>365350</v>
      </c>
      <c r="K205" s="636">
        <v>365350</v>
      </c>
    </row>
    <row r="206" spans="1:11" ht="31.5">
      <c r="A206" s="192">
        <v>203</v>
      </c>
      <c r="B206" s="634" t="s">
        <v>1646</v>
      </c>
      <c r="C206" s="192" t="s">
        <v>404</v>
      </c>
      <c r="D206" s="192" t="s">
        <v>80</v>
      </c>
      <c r="E206" s="348"/>
      <c r="F206" s="349"/>
      <c r="G206" s="350" t="s">
        <v>1645</v>
      </c>
      <c r="H206" s="635"/>
      <c r="I206" s="351"/>
      <c r="J206" s="636">
        <v>111000</v>
      </c>
      <c r="K206" s="636">
        <v>111000</v>
      </c>
    </row>
    <row r="207" spans="1:11" ht="31.5">
      <c r="A207" s="192">
        <v>204</v>
      </c>
      <c r="B207" s="634" t="s">
        <v>1638</v>
      </c>
      <c r="C207" s="192" t="s">
        <v>404</v>
      </c>
      <c r="D207" s="192" t="s">
        <v>4327</v>
      </c>
      <c r="E207" s="348"/>
      <c r="F207" s="349"/>
      <c r="G207" s="350" t="s">
        <v>1637</v>
      </c>
      <c r="H207" s="635"/>
      <c r="I207" s="351"/>
      <c r="J207" s="636">
        <v>62000</v>
      </c>
      <c r="K207" s="636">
        <v>62000</v>
      </c>
    </row>
    <row r="208" spans="1:11" ht="31.5">
      <c r="A208" s="192">
        <v>205</v>
      </c>
      <c r="B208" s="634" t="s">
        <v>1638</v>
      </c>
      <c r="C208" s="192" t="s">
        <v>404</v>
      </c>
      <c r="D208" s="192" t="s">
        <v>4327</v>
      </c>
      <c r="E208" s="348"/>
      <c r="F208" s="349"/>
      <c r="G208" s="350" t="s">
        <v>1637</v>
      </c>
      <c r="H208" s="635"/>
      <c r="I208" s="351"/>
      <c r="J208" s="636">
        <v>62000</v>
      </c>
      <c r="K208" s="636">
        <v>62000</v>
      </c>
    </row>
    <row r="209" spans="1:11" ht="47.25">
      <c r="A209" s="192">
        <v>206</v>
      </c>
      <c r="B209" s="634" t="s">
        <v>1641</v>
      </c>
      <c r="C209" s="192" t="s">
        <v>404</v>
      </c>
      <c r="D209" s="634" t="s">
        <v>4343</v>
      </c>
      <c r="E209" s="348"/>
      <c r="F209" s="349"/>
      <c r="G209" s="350" t="s">
        <v>2982</v>
      </c>
      <c r="H209" s="635"/>
      <c r="I209" s="351"/>
      <c r="J209" s="636">
        <v>46400</v>
      </c>
      <c r="K209" s="636">
        <v>46400</v>
      </c>
    </row>
    <row r="210" spans="1:11" ht="31.5">
      <c r="A210" s="192">
        <v>207</v>
      </c>
      <c r="B210" s="634" t="s">
        <v>1647</v>
      </c>
      <c r="C210" s="192" t="s">
        <v>404</v>
      </c>
      <c r="D210" s="192" t="s">
        <v>4344</v>
      </c>
      <c r="E210" s="348"/>
      <c r="F210" s="349"/>
      <c r="G210" s="350" t="s">
        <v>1648</v>
      </c>
      <c r="H210" s="635"/>
      <c r="I210" s="351"/>
      <c r="J210" s="636">
        <v>203810.6</v>
      </c>
      <c r="K210" s="636">
        <v>203810.6</v>
      </c>
    </row>
    <row r="211" spans="1:11" ht="31.5">
      <c r="A211" s="192">
        <v>208</v>
      </c>
      <c r="B211" s="634" t="s">
        <v>1641</v>
      </c>
      <c r="C211" s="192" t="s">
        <v>404</v>
      </c>
      <c r="D211" s="192" t="s">
        <v>4327</v>
      </c>
      <c r="E211" s="348"/>
      <c r="F211" s="349"/>
      <c r="G211" s="350" t="s">
        <v>1637</v>
      </c>
      <c r="H211" s="635"/>
      <c r="I211" s="351"/>
      <c r="J211" s="636">
        <v>46400</v>
      </c>
      <c r="K211" s="636">
        <v>46400</v>
      </c>
    </row>
    <row r="212" spans="1:11" ht="31.5">
      <c r="A212" s="192">
        <v>209</v>
      </c>
      <c r="B212" s="634" t="s">
        <v>1649</v>
      </c>
      <c r="C212" s="192" t="s">
        <v>404</v>
      </c>
      <c r="D212" s="192" t="s">
        <v>4344</v>
      </c>
      <c r="E212" s="348"/>
      <c r="F212" s="349"/>
      <c r="G212" s="350" t="s">
        <v>1648</v>
      </c>
      <c r="H212" s="635"/>
      <c r="I212" s="351"/>
      <c r="J212" s="636">
        <v>22111.599999999999</v>
      </c>
      <c r="K212" s="636">
        <v>22111.599999999999</v>
      </c>
    </row>
    <row r="213" spans="1:11" ht="31.5">
      <c r="A213" s="192">
        <v>210</v>
      </c>
      <c r="B213" s="634" t="s">
        <v>1650</v>
      </c>
      <c r="C213" s="192" t="s">
        <v>404</v>
      </c>
      <c r="D213" s="634" t="s">
        <v>4345</v>
      </c>
      <c r="E213" s="348"/>
      <c r="F213" s="349"/>
      <c r="G213" s="350" t="s">
        <v>1651</v>
      </c>
      <c r="H213" s="635"/>
      <c r="I213" s="351"/>
      <c r="J213" s="636">
        <v>1251853</v>
      </c>
      <c r="K213" s="636">
        <v>1251853</v>
      </c>
    </row>
    <row r="214" spans="1:11" ht="31.5">
      <c r="A214" s="192">
        <v>211</v>
      </c>
      <c r="B214" s="634" t="s">
        <v>1652</v>
      </c>
      <c r="C214" s="192" t="s">
        <v>404</v>
      </c>
      <c r="D214" s="634" t="s">
        <v>4345</v>
      </c>
      <c r="E214" s="348"/>
      <c r="F214" s="349"/>
      <c r="G214" s="350" t="s">
        <v>1651</v>
      </c>
      <c r="H214" s="635"/>
      <c r="I214" s="351"/>
      <c r="J214" s="636">
        <v>256545</v>
      </c>
      <c r="K214" s="636">
        <v>256545</v>
      </c>
    </row>
    <row r="215" spans="1:11" ht="31.5">
      <c r="A215" s="192">
        <v>212</v>
      </c>
      <c r="B215" s="634" t="s">
        <v>1527</v>
      </c>
      <c r="C215" s="192" t="s">
        <v>370</v>
      </c>
      <c r="D215" s="192" t="s">
        <v>4336</v>
      </c>
      <c r="E215" s="640">
        <v>52477</v>
      </c>
      <c r="F215" s="643" t="s">
        <v>1585</v>
      </c>
      <c r="G215" s="624" t="s">
        <v>1586</v>
      </c>
      <c r="H215" s="635">
        <v>1193750</v>
      </c>
      <c r="I215" s="351">
        <v>0</v>
      </c>
      <c r="J215" s="636"/>
      <c r="K215" s="636">
        <v>1193750</v>
      </c>
    </row>
    <row r="216" spans="1:11" ht="47.25">
      <c r="A216" s="192">
        <v>213</v>
      </c>
      <c r="B216" s="634" t="s">
        <v>1587</v>
      </c>
      <c r="C216" s="192" t="s">
        <v>370</v>
      </c>
      <c r="D216" s="634" t="s">
        <v>4337</v>
      </c>
      <c r="E216" s="640">
        <v>52491</v>
      </c>
      <c r="F216" s="643" t="s">
        <v>1588</v>
      </c>
      <c r="G216" s="624" t="s">
        <v>1589</v>
      </c>
      <c r="H216" s="635">
        <v>460000</v>
      </c>
      <c r="I216" s="351">
        <v>0</v>
      </c>
      <c r="J216" s="636"/>
      <c r="K216" s="636">
        <v>460000</v>
      </c>
    </row>
    <row r="217" spans="1:11" ht="31.5">
      <c r="A217" s="192">
        <v>214</v>
      </c>
      <c r="B217" s="634" t="s">
        <v>1590</v>
      </c>
      <c r="C217" s="192" t="s">
        <v>370</v>
      </c>
      <c r="D217" s="192" t="s">
        <v>4327</v>
      </c>
      <c r="E217" s="640"/>
      <c r="F217" s="643"/>
      <c r="G217" s="624" t="s">
        <v>1591</v>
      </c>
      <c r="H217" s="648">
        <v>186000</v>
      </c>
      <c r="I217" s="351">
        <v>0</v>
      </c>
      <c r="J217" s="636"/>
      <c r="K217" s="636">
        <v>186000</v>
      </c>
    </row>
    <row r="218" spans="1:11" ht="47.25">
      <c r="A218" s="192">
        <v>215</v>
      </c>
      <c r="B218" s="634" t="s">
        <v>1653</v>
      </c>
      <c r="C218" s="192" t="s">
        <v>370</v>
      </c>
      <c r="D218" s="634" t="s">
        <v>4346</v>
      </c>
      <c r="E218" s="348"/>
      <c r="F218" s="349"/>
      <c r="G218" s="350" t="s">
        <v>1654</v>
      </c>
      <c r="H218" s="635"/>
      <c r="I218" s="351"/>
      <c r="J218" s="636">
        <v>60000</v>
      </c>
      <c r="K218" s="636">
        <v>60000</v>
      </c>
    </row>
    <row r="219" spans="1:11" ht="47.25">
      <c r="A219" s="192">
        <v>216</v>
      </c>
      <c r="B219" s="634" t="s">
        <v>1653</v>
      </c>
      <c r="C219" s="192" t="s">
        <v>370</v>
      </c>
      <c r="D219" s="634" t="s">
        <v>4346</v>
      </c>
      <c r="E219" s="348"/>
      <c r="F219" s="349"/>
      <c r="G219" s="350" t="s">
        <v>1655</v>
      </c>
      <c r="H219" s="635"/>
      <c r="I219" s="351"/>
      <c r="J219" s="636">
        <v>114000</v>
      </c>
      <c r="K219" s="636">
        <v>114000</v>
      </c>
    </row>
    <row r="220" spans="1:11" ht="15.75">
      <c r="A220" s="192">
        <v>217</v>
      </c>
      <c r="B220" s="634" t="s">
        <v>1656</v>
      </c>
      <c r="C220" s="192" t="s">
        <v>370</v>
      </c>
      <c r="D220" s="192" t="s">
        <v>80</v>
      </c>
      <c r="E220" s="348"/>
      <c r="F220" s="349"/>
      <c r="G220" s="350" t="s">
        <v>879</v>
      </c>
      <c r="H220" s="635"/>
      <c r="I220" s="351"/>
      <c r="J220" s="636">
        <v>133800</v>
      </c>
      <c r="K220" s="636">
        <v>133800</v>
      </c>
    </row>
    <row r="221" spans="1:11" ht="15.75">
      <c r="A221" s="192">
        <v>218</v>
      </c>
      <c r="B221" s="634" t="s">
        <v>1656</v>
      </c>
      <c r="C221" s="192" t="s">
        <v>370</v>
      </c>
      <c r="D221" s="192" t="s">
        <v>80</v>
      </c>
      <c r="E221" s="348"/>
      <c r="F221" s="349"/>
      <c r="G221" s="350" t="s">
        <v>879</v>
      </c>
      <c r="H221" s="635"/>
      <c r="I221" s="351"/>
      <c r="J221" s="636">
        <v>15950</v>
      </c>
      <c r="K221" s="636">
        <v>15950</v>
      </c>
    </row>
    <row r="222" spans="1:11" ht="15.75">
      <c r="A222" s="192">
        <v>219</v>
      </c>
      <c r="B222" s="634" t="s">
        <v>1656</v>
      </c>
      <c r="C222" s="192" t="s">
        <v>370</v>
      </c>
      <c r="D222" s="192" t="s">
        <v>80</v>
      </c>
      <c r="E222" s="348"/>
      <c r="F222" s="349"/>
      <c r="G222" s="350" t="s">
        <v>879</v>
      </c>
      <c r="H222" s="635"/>
      <c r="I222" s="351"/>
      <c r="J222" s="636">
        <v>45000</v>
      </c>
      <c r="K222" s="636">
        <v>45000</v>
      </c>
    </row>
    <row r="223" spans="1:11" ht="15.75">
      <c r="A223" s="192">
        <v>220</v>
      </c>
      <c r="B223" s="634" t="s">
        <v>1656</v>
      </c>
      <c r="C223" s="192" t="s">
        <v>370</v>
      </c>
      <c r="D223" s="192" t="s">
        <v>80</v>
      </c>
      <c r="E223" s="348"/>
      <c r="F223" s="349"/>
      <c r="G223" s="350" t="s">
        <v>879</v>
      </c>
      <c r="H223" s="635"/>
      <c r="I223" s="351"/>
      <c r="J223" s="636">
        <v>25200</v>
      </c>
      <c r="K223" s="636">
        <v>25200</v>
      </c>
    </row>
    <row r="224" spans="1:11" ht="15.75">
      <c r="A224" s="192">
        <v>221</v>
      </c>
      <c r="B224" s="634" t="s">
        <v>1656</v>
      </c>
      <c r="C224" s="192" t="s">
        <v>370</v>
      </c>
      <c r="D224" s="192" t="s">
        <v>80</v>
      </c>
      <c r="E224" s="348"/>
      <c r="F224" s="349"/>
      <c r="G224" s="350" t="s">
        <v>879</v>
      </c>
      <c r="H224" s="635"/>
      <c r="I224" s="351"/>
      <c r="J224" s="636">
        <v>125000</v>
      </c>
      <c r="K224" s="636">
        <v>125000</v>
      </c>
    </row>
    <row r="225" spans="1:11" ht="15.75">
      <c r="A225" s="192">
        <v>222</v>
      </c>
      <c r="B225" s="634" t="s">
        <v>1656</v>
      </c>
      <c r="C225" s="192" t="s">
        <v>370</v>
      </c>
      <c r="D225" s="192" t="s">
        <v>80</v>
      </c>
      <c r="E225" s="348"/>
      <c r="F225" s="349"/>
      <c r="G225" s="350" t="s">
        <v>879</v>
      </c>
      <c r="H225" s="635"/>
      <c r="I225" s="351"/>
      <c r="J225" s="636">
        <v>15500</v>
      </c>
      <c r="K225" s="636">
        <v>15500</v>
      </c>
    </row>
    <row r="226" spans="1:11" ht="15.75">
      <c r="A226" s="192">
        <v>223</v>
      </c>
      <c r="B226" s="634" t="s">
        <v>1656</v>
      </c>
      <c r="C226" s="192" t="s">
        <v>370</v>
      </c>
      <c r="D226" s="192" t="s">
        <v>80</v>
      </c>
      <c r="E226" s="348"/>
      <c r="F226" s="349"/>
      <c r="G226" s="350" t="s">
        <v>879</v>
      </c>
      <c r="H226" s="635"/>
      <c r="I226" s="351"/>
      <c r="J226" s="636">
        <v>268200</v>
      </c>
      <c r="K226" s="636">
        <v>268200</v>
      </c>
    </row>
    <row r="227" spans="1:11" ht="15.75">
      <c r="A227" s="192">
        <v>224</v>
      </c>
      <c r="B227" s="634" t="s">
        <v>1656</v>
      </c>
      <c r="C227" s="192" t="s">
        <v>370</v>
      </c>
      <c r="D227" s="192" t="s">
        <v>80</v>
      </c>
      <c r="E227" s="348"/>
      <c r="F227" s="349"/>
      <c r="G227" s="350" t="s">
        <v>879</v>
      </c>
      <c r="H227" s="635"/>
      <c r="I227" s="351"/>
      <c r="J227" s="636">
        <v>87300</v>
      </c>
      <c r="K227" s="636">
        <v>87300</v>
      </c>
    </row>
    <row r="228" spans="1:11" ht="15.75">
      <c r="A228" s="192">
        <v>225</v>
      </c>
      <c r="B228" s="634" t="s">
        <v>1656</v>
      </c>
      <c r="C228" s="192" t="s">
        <v>370</v>
      </c>
      <c r="D228" s="192" t="s">
        <v>80</v>
      </c>
      <c r="E228" s="348"/>
      <c r="F228" s="349"/>
      <c r="G228" s="350" t="s">
        <v>879</v>
      </c>
      <c r="H228" s="635"/>
      <c r="I228" s="351"/>
      <c r="J228" s="636">
        <v>293400</v>
      </c>
      <c r="K228" s="636">
        <v>293400</v>
      </c>
    </row>
    <row r="229" spans="1:11" ht="78.75">
      <c r="A229" s="192">
        <v>226</v>
      </c>
      <c r="B229" s="634" t="s">
        <v>1592</v>
      </c>
      <c r="C229" s="192" t="s">
        <v>376</v>
      </c>
      <c r="D229" s="634" t="s">
        <v>4345</v>
      </c>
      <c r="E229" s="348"/>
      <c r="F229" s="89"/>
      <c r="G229" s="89" t="s">
        <v>1593</v>
      </c>
      <c r="H229" s="635">
        <v>1600000</v>
      </c>
      <c r="I229" s="351">
        <v>795055</v>
      </c>
      <c r="J229" s="192"/>
      <c r="K229" s="636">
        <v>804945</v>
      </c>
    </row>
    <row r="230" spans="1:11" ht="47.25">
      <c r="A230" s="192">
        <v>227</v>
      </c>
      <c r="B230" s="634" t="s">
        <v>224</v>
      </c>
      <c r="C230" s="192" t="s">
        <v>376</v>
      </c>
      <c r="D230" s="634" t="s">
        <v>4330</v>
      </c>
      <c r="E230" s="348" t="s">
        <v>1594</v>
      </c>
      <c r="F230" s="349">
        <v>45421</v>
      </c>
      <c r="G230" s="89" t="s">
        <v>1595</v>
      </c>
      <c r="H230" s="635">
        <v>361980</v>
      </c>
      <c r="I230" s="351">
        <v>306000</v>
      </c>
      <c r="J230" s="192"/>
      <c r="K230" s="636">
        <v>55980</v>
      </c>
    </row>
    <row r="231" spans="1:11" ht="31.5">
      <c r="A231" s="192">
        <v>228</v>
      </c>
      <c r="B231" s="634" t="s">
        <v>224</v>
      </c>
      <c r="C231" s="192" t="s">
        <v>376</v>
      </c>
      <c r="D231" s="634" t="s">
        <v>4340</v>
      </c>
      <c r="E231" s="348" t="s">
        <v>1596</v>
      </c>
      <c r="F231" s="349">
        <v>45324</v>
      </c>
      <c r="G231" s="89" t="s">
        <v>1597</v>
      </c>
      <c r="H231" s="635">
        <v>1524375</v>
      </c>
      <c r="I231" s="351">
        <v>1524375</v>
      </c>
      <c r="J231" s="192"/>
      <c r="K231" s="636">
        <v>0</v>
      </c>
    </row>
    <row r="232" spans="1:11" ht="31.5">
      <c r="A232" s="192">
        <v>229</v>
      </c>
      <c r="B232" s="634" t="s">
        <v>224</v>
      </c>
      <c r="C232" s="192" t="s">
        <v>376</v>
      </c>
      <c r="D232" s="634" t="s">
        <v>4340</v>
      </c>
      <c r="E232" s="348" t="s">
        <v>1598</v>
      </c>
      <c r="F232" s="349">
        <v>45421</v>
      </c>
      <c r="G232" s="89" t="s">
        <v>1597</v>
      </c>
      <c r="H232" s="635">
        <v>290150</v>
      </c>
      <c r="I232" s="351">
        <v>290150</v>
      </c>
      <c r="J232" s="192"/>
      <c r="K232" s="636">
        <v>0</v>
      </c>
    </row>
    <row r="233" spans="1:11" ht="31.5">
      <c r="A233" s="192">
        <v>230</v>
      </c>
      <c r="B233" s="634" t="s">
        <v>1599</v>
      </c>
      <c r="C233" s="192" t="s">
        <v>376</v>
      </c>
      <c r="D233" s="634" t="s">
        <v>4340</v>
      </c>
      <c r="E233" s="348">
        <v>52262</v>
      </c>
      <c r="F233" s="349">
        <v>45450</v>
      </c>
      <c r="G233" s="350" t="s">
        <v>1600</v>
      </c>
      <c r="H233" s="635">
        <v>77500</v>
      </c>
      <c r="I233" s="351">
        <v>77500</v>
      </c>
      <c r="J233" s="192"/>
      <c r="K233" s="636">
        <v>0</v>
      </c>
    </row>
    <row r="234" spans="1:11" ht="47.25">
      <c r="A234" s="192">
        <v>231</v>
      </c>
      <c r="B234" s="634" t="s">
        <v>1601</v>
      </c>
      <c r="C234" s="192" t="s">
        <v>376</v>
      </c>
      <c r="D234" s="192" t="s">
        <v>4327</v>
      </c>
      <c r="E234" s="348"/>
      <c r="F234" s="349"/>
      <c r="G234" s="350" t="s">
        <v>1602</v>
      </c>
      <c r="H234" s="635">
        <v>0</v>
      </c>
      <c r="I234" s="351">
        <v>0</v>
      </c>
      <c r="J234" s="636">
        <v>80262</v>
      </c>
      <c r="K234" s="636">
        <v>80262</v>
      </c>
    </row>
    <row r="235" spans="1:11" ht="47.25">
      <c r="A235" s="192">
        <v>232</v>
      </c>
      <c r="B235" s="634" t="s">
        <v>1405</v>
      </c>
      <c r="C235" s="192" t="s">
        <v>376</v>
      </c>
      <c r="D235" s="634" t="s">
        <v>4347</v>
      </c>
      <c r="E235" s="348">
        <v>52387</v>
      </c>
      <c r="F235" s="349" t="s">
        <v>1603</v>
      </c>
      <c r="G235" s="350" t="s">
        <v>1604</v>
      </c>
      <c r="H235" s="635"/>
      <c r="I235" s="351"/>
      <c r="J235" s="636">
        <v>52910</v>
      </c>
      <c r="K235" s="636">
        <v>52910</v>
      </c>
    </row>
    <row r="236" spans="1:11" ht="47.25">
      <c r="A236" s="192">
        <v>233</v>
      </c>
      <c r="B236" s="634" t="s">
        <v>1605</v>
      </c>
      <c r="C236" s="192" t="s">
        <v>376</v>
      </c>
      <c r="D236" s="192" t="s">
        <v>900</v>
      </c>
      <c r="E236" s="348" t="s">
        <v>1606</v>
      </c>
      <c r="F236" s="349" t="s">
        <v>1607</v>
      </c>
      <c r="G236" s="350" t="s">
        <v>1608</v>
      </c>
      <c r="H236" s="635"/>
      <c r="I236" s="351"/>
      <c r="J236" s="636">
        <v>3337</v>
      </c>
      <c r="K236" s="636">
        <v>3337</v>
      </c>
    </row>
    <row r="237" spans="1:11" ht="33">
      <c r="A237" s="192">
        <v>234</v>
      </c>
      <c r="B237" s="624" t="s">
        <v>2983</v>
      </c>
      <c r="C237" s="192" t="s">
        <v>376</v>
      </c>
      <c r="D237" s="192" t="s">
        <v>80</v>
      </c>
      <c r="E237" s="640"/>
      <c r="F237" s="647"/>
      <c r="G237" s="355" t="s">
        <v>2984</v>
      </c>
      <c r="H237" s="638"/>
      <c r="I237" s="351"/>
      <c r="J237" s="642">
        <v>13500</v>
      </c>
      <c r="K237" s="642">
        <v>13500</v>
      </c>
    </row>
    <row r="238" spans="1:11" ht="49.5">
      <c r="A238" s="192">
        <v>235</v>
      </c>
      <c r="B238" s="356" t="s">
        <v>2985</v>
      </c>
      <c r="C238" s="192" t="s">
        <v>2401</v>
      </c>
      <c r="D238" s="634" t="s">
        <v>4348</v>
      </c>
      <c r="E238" s="357">
        <v>6997</v>
      </c>
      <c r="F238" s="358">
        <v>45827</v>
      </c>
      <c r="G238" s="355" t="s">
        <v>2986</v>
      </c>
      <c r="H238" s="638"/>
      <c r="I238" s="351"/>
      <c r="J238" s="642">
        <v>498600</v>
      </c>
      <c r="K238" s="642">
        <v>498600</v>
      </c>
    </row>
    <row r="239" spans="1:11" ht="49.5">
      <c r="A239" s="192">
        <v>236</v>
      </c>
      <c r="B239" s="356" t="s">
        <v>1821</v>
      </c>
      <c r="C239" s="192" t="s">
        <v>2401</v>
      </c>
      <c r="D239" s="634" t="s">
        <v>4346</v>
      </c>
      <c r="E239" s="357"/>
      <c r="F239" s="358"/>
      <c r="G239" s="355" t="s">
        <v>2987</v>
      </c>
      <c r="H239" s="638"/>
      <c r="I239" s="351"/>
      <c r="J239" s="642">
        <v>300000</v>
      </c>
      <c r="K239" s="642">
        <v>300000</v>
      </c>
    </row>
    <row r="240" spans="1:11" ht="33">
      <c r="A240" s="192">
        <v>237</v>
      </c>
      <c r="B240" s="356" t="s">
        <v>1601</v>
      </c>
      <c r="C240" s="192" t="s">
        <v>2401</v>
      </c>
      <c r="D240" s="192" t="s">
        <v>4327</v>
      </c>
      <c r="E240" s="348"/>
      <c r="F240" s="349"/>
      <c r="G240" s="355" t="s">
        <v>2988</v>
      </c>
      <c r="H240" s="638"/>
      <c r="I240" s="351"/>
      <c r="J240" s="642">
        <v>81144</v>
      </c>
      <c r="K240" s="642">
        <v>81144</v>
      </c>
    </row>
    <row r="241" spans="1:11" ht="16.5">
      <c r="A241" s="192">
        <v>238</v>
      </c>
      <c r="B241" s="356" t="s">
        <v>520</v>
      </c>
      <c r="C241" s="192" t="s">
        <v>2401</v>
      </c>
      <c r="D241" s="192" t="s">
        <v>4344</v>
      </c>
      <c r="E241" s="348"/>
      <c r="F241" s="349"/>
      <c r="G241" s="355" t="s">
        <v>2989</v>
      </c>
      <c r="H241" s="638"/>
      <c r="I241" s="351"/>
      <c r="J241" s="642">
        <v>13050</v>
      </c>
      <c r="K241" s="642">
        <v>13050</v>
      </c>
    </row>
    <row r="242" spans="1:11" ht="16.5">
      <c r="A242" s="192">
        <v>239</v>
      </c>
      <c r="B242" s="356" t="s">
        <v>520</v>
      </c>
      <c r="C242" s="192" t="s">
        <v>2401</v>
      </c>
      <c r="D242" s="192" t="s">
        <v>4344</v>
      </c>
      <c r="E242" s="348"/>
      <c r="F242" s="349"/>
      <c r="G242" s="355" t="s">
        <v>2989</v>
      </c>
      <c r="H242" s="638"/>
      <c r="I242" s="351"/>
      <c r="J242" s="642">
        <v>13050</v>
      </c>
      <c r="K242" s="642">
        <v>13050</v>
      </c>
    </row>
    <row r="243" spans="1:11" ht="16.5">
      <c r="A243" s="192">
        <v>240</v>
      </c>
      <c r="B243" s="356" t="s">
        <v>520</v>
      </c>
      <c r="C243" s="192" t="s">
        <v>2401</v>
      </c>
      <c r="D243" s="192" t="s">
        <v>4344</v>
      </c>
      <c r="E243" s="348"/>
      <c r="F243" s="349"/>
      <c r="G243" s="355" t="s">
        <v>2989</v>
      </c>
      <c r="H243" s="638"/>
      <c r="I243" s="351"/>
      <c r="J243" s="642">
        <v>13050</v>
      </c>
      <c r="K243" s="642">
        <v>13050</v>
      </c>
    </row>
    <row r="244" spans="1:11" ht="16.5">
      <c r="A244" s="192">
        <v>241</v>
      </c>
      <c r="B244" s="356" t="s">
        <v>520</v>
      </c>
      <c r="C244" s="192" t="s">
        <v>2401</v>
      </c>
      <c r="D244" s="192" t="s">
        <v>4344</v>
      </c>
      <c r="E244" s="348"/>
      <c r="F244" s="349"/>
      <c r="G244" s="355" t="s">
        <v>2989</v>
      </c>
      <c r="H244" s="638"/>
      <c r="I244" s="351"/>
      <c r="J244" s="642">
        <v>600</v>
      </c>
      <c r="K244" s="642">
        <v>600</v>
      </c>
    </row>
    <row r="245" spans="1:11" ht="33">
      <c r="A245" s="192">
        <v>242</v>
      </c>
      <c r="B245" s="356" t="s">
        <v>538</v>
      </c>
      <c r="C245" s="192" t="s">
        <v>2401</v>
      </c>
      <c r="D245" s="634" t="s">
        <v>4341</v>
      </c>
      <c r="E245" s="359">
        <v>6988</v>
      </c>
      <c r="F245" s="360">
        <v>44527</v>
      </c>
      <c r="G245" s="355" t="s">
        <v>2990</v>
      </c>
      <c r="H245" s="638"/>
      <c r="I245" s="351"/>
      <c r="J245" s="642">
        <v>580000</v>
      </c>
      <c r="K245" s="642">
        <v>580000</v>
      </c>
    </row>
    <row r="246" spans="1:11" ht="33">
      <c r="A246" s="192">
        <v>243</v>
      </c>
      <c r="B246" s="356" t="s">
        <v>538</v>
      </c>
      <c r="C246" s="192" t="s">
        <v>2401</v>
      </c>
      <c r="D246" s="634" t="s">
        <v>4341</v>
      </c>
      <c r="E246" s="357">
        <v>6995</v>
      </c>
      <c r="F246" s="360">
        <v>45821</v>
      </c>
      <c r="G246" s="355" t="s">
        <v>2991</v>
      </c>
      <c r="H246" s="638"/>
      <c r="I246" s="351"/>
      <c r="J246" s="642">
        <v>341000</v>
      </c>
      <c r="K246" s="642">
        <v>341000</v>
      </c>
    </row>
    <row r="247" spans="1:11" ht="32.25">
      <c r="A247" s="192">
        <v>244</v>
      </c>
      <c r="B247" s="356" t="s">
        <v>174</v>
      </c>
      <c r="C247" s="192" t="s">
        <v>2401</v>
      </c>
      <c r="D247" s="634" t="s">
        <v>4340</v>
      </c>
      <c r="E247" s="359">
        <v>66990</v>
      </c>
      <c r="F247" s="358">
        <v>45339</v>
      </c>
      <c r="G247" s="355" t="s">
        <v>2992</v>
      </c>
      <c r="H247" s="638"/>
      <c r="I247" s="351"/>
      <c r="J247" s="642">
        <v>1311500</v>
      </c>
      <c r="K247" s="642">
        <v>1311500</v>
      </c>
    </row>
    <row r="248" spans="1:11" ht="49.5">
      <c r="A248" s="192">
        <v>245</v>
      </c>
      <c r="B248" s="356" t="s">
        <v>1917</v>
      </c>
      <c r="C248" s="192" t="s">
        <v>2401</v>
      </c>
      <c r="D248" s="634" t="s">
        <v>2112</v>
      </c>
      <c r="E248" s="359">
        <v>56796</v>
      </c>
      <c r="F248" s="360">
        <v>45764</v>
      </c>
      <c r="G248" s="355" t="s">
        <v>2993</v>
      </c>
      <c r="H248" s="638"/>
      <c r="I248" s="351"/>
      <c r="J248" s="642">
        <v>300000</v>
      </c>
      <c r="K248" s="642">
        <v>300000</v>
      </c>
    </row>
    <row r="249" spans="1:11" ht="33">
      <c r="A249" s="192">
        <v>246</v>
      </c>
      <c r="B249" s="356" t="s">
        <v>2994</v>
      </c>
      <c r="C249" s="192" t="s">
        <v>2401</v>
      </c>
      <c r="D249" s="634" t="s">
        <v>4340</v>
      </c>
      <c r="E249" s="357">
        <v>56799</v>
      </c>
      <c r="F249" s="358">
        <v>45825</v>
      </c>
      <c r="G249" s="355" t="s">
        <v>2995</v>
      </c>
      <c r="H249" s="638"/>
      <c r="I249" s="351"/>
      <c r="J249" s="642">
        <v>141575.70000000001</v>
      </c>
      <c r="K249" s="642">
        <v>141575.70000000001</v>
      </c>
    </row>
    <row r="250" spans="1:11" ht="33">
      <c r="A250" s="192">
        <v>247</v>
      </c>
      <c r="B250" s="356" t="s">
        <v>2996</v>
      </c>
      <c r="C250" s="192" t="s">
        <v>2401</v>
      </c>
      <c r="D250" s="634" t="s">
        <v>4327</v>
      </c>
      <c r="E250" s="359" t="s">
        <v>2997</v>
      </c>
      <c r="F250" s="358">
        <v>45565</v>
      </c>
      <c r="G250" s="355" t="s">
        <v>2998</v>
      </c>
      <c r="H250" s="638"/>
      <c r="I250" s="351"/>
      <c r="J250" s="642">
        <v>384400</v>
      </c>
      <c r="K250" s="642">
        <v>384400</v>
      </c>
    </row>
    <row r="251" spans="1:11" ht="33">
      <c r="A251" s="192">
        <v>248</v>
      </c>
      <c r="B251" s="356" t="s">
        <v>2999</v>
      </c>
      <c r="C251" s="192" t="s">
        <v>2401</v>
      </c>
      <c r="D251" s="634" t="s">
        <v>4349</v>
      </c>
      <c r="E251" s="359">
        <v>56798</v>
      </c>
      <c r="F251" s="358">
        <v>45687</v>
      </c>
      <c r="G251" s="355" t="s">
        <v>3000</v>
      </c>
      <c r="H251" s="638"/>
      <c r="I251" s="351"/>
      <c r="J251" s="642">
        <v>1853100</v>
      </c>
      <c r="K251" s="642">
        <v>1853100</v>
      </c>
    </row>
    <row r="252" spans="1:11" ht="49.5">
      <c r="A252" s="192">
        <v>249</v>
      </c>
      <c r="B252" s="356" t="s">
        <v>3001</v>
      </c>
      <c r="C252" s="192" t="s">
        <v>2401</v>
      </c>
      <c r="D252" s="634" t="s">
        <v>4326</v>
      </c>
      <c r="E252" s="359">
        <v>6992</v>
      </c>
      <c r="F252" s="360">
        <v>45754</v>
      </c>
      <c r="G252" s="355" t="s">
        <v>3002</v>
      </c>
      <c r="H252" s="638"/>
      <c r="I252" s="351"/>
      <c r="J252" s="642">
        <v>229500</v>
      </c>
      <c r="K252" s="642">
        <v>229500</v>
      </c>
    </row>
    <row r="253" spans="1:11" ht="49.5">
      <c r="A253" s="192">
        <v>250</v>
      </c>
      <c r="B253" s="361" t="s">
        <v>162</v>
      </c>
      <c r="C253" s="192" t="s">
        <v>2401</v>
      </c>
      <c r="D253" s="192" t="s">
        <v>4327</v>
      </c>
      <c r="E253" s="359"/>
      <c r="F253" s="360"/>
      <c r="G253" s="355" t="s">
        <v>3003</v>
      </c>
      <c r="H253" s="638"/>
      <c r="I253" s="351"/>
      <c r="J253" s="642">
        <v>33614</v>
      </c>
      <c r="K253" s="642">
        <v>33614</v>
      </c>
    </row>
    <row r="254" spans="1:11" ht="49.5">
      <c r="A254" s="192">
        <v>251</v>
      </c>
      <c r="B254" s="361" t="s">
        <v>164</v>
      </c>
      <c r="C254" s="192" t="s">
        <v>2401</v>
      </c>
      <c r="D254" s="192" t="s">
        <v>4327</v>
      </c>
      <c r="E254" s="359"/>
      <c r="F254" s="360"/>
      <c r="G254" s="355" t="s">
        <v>3003</v>
      </c>
      <c r="H254" s="638"/>
      <c r="I254" s="351"/>
      <c r="J254" s="642">
        <v>30870</v>
      </c>
      <c r="K254" s="642">
        <v>30870</v>
      </c>
    </row>
    <row r="255" spans="1:11" ht="49.5">
      <c r="A255" s="192">
        <v>252</v>
      </c>
      <c r="B255" s="361" t="s">
        <v>165</v>
      </c>
      <c r="C255" s="192" t="s">
        <v>2401</v>
      </c>
      <c r="D255" s="192" t="s">
        <v>4327</v>
      </c>
      <c r="E255" s="359"/>
      <c r="F255" s="360"/>
      <c r="G255" s="355" t="s">
        <v>3003</v>
      </c>
      <c r="H255" s="638"/>
      <c r="I255" s="351"/>
      <c r="J255" s="642">
        <v>124852</v>
      </c>
      <c r="K255" s="642">
        <v>124852</v>
      </c>
    </row>
    <row r="256" spans="1:11" ht="66">
      <c r="A256" s="192">
        <v>253</v>
      </c>
      <c r="B256" s="361" t="s">
        <v>1601</v>
      </c>
      <c r="C256" s="192" t="s">
        <v>2401</v>
      </c>
      <c r="D256" s="192" t="s">
        <v>4327</v>
      </c>
      <c r="E256" s="359"/>
      <c r="F256" s="360"/>
      <c r="G256" s="355" t="s">
        <v>3004</v>
      </c>
      <c r="H256" s="638"/>
      <c r="I256" s="351"/>
      <c r="J256" s="642">
        <v>81144</v>
      </c>
      <c r="K256" s="642">
        <v>81144</v>
      </c>
    </row>
    <row r="257" spans="1:11" ht="49.5">
      <c r="A257" s="192">
        <v>254</v>
      </c>
      <c r="B257" s="361" t="s">
        <v>162</v>
      </c>
      <c r="C257" s="192" t="s">
        <v>2401</v>
      </c>
      <c r="D257" s="192" t="s">
        <v>4327</v>
      </c>
      <c r="E257" s="359"/>
      <c r="F257" s="360"/>
      <c r="G257" s="355" t="s">
        <v>3005</v>
      </c>
      <c r="H257" s="638"/>
      <c r="I257" s="351"/>
      <c r="J257" s="642">
        <v>47334</v>
      </c>
      <c r="K257" s="642">
        <v>47334</v>
      </c>
    </row>
    <row r="258" spans="1:11" ht="49.5">
      <c r="A258" s="192">
        <v>255</v>
      </c>
      <c r="B258" s="361" t="s">
        <v>164</v>
      </c>
      <c r="C258" s="192" t="s">
        <v>2401</v>
      </c>
      <c r="D258" s="192" t="s">
        <v>4327</v>
      </c>
      <c r="E258" s="359"/>
      <c r="F258" s="360"/>
      <c r="G258" s="355" t="s">
        <v>3005</v>
      </c>
      <c r="H258" s="638"/>
      <c r="I258" s="351"/>
      <c r="J258" s="642">
        <v>26068</v>
      </c>
      <c r="K258" s="642">
        <v>26068</v>
      </c>
    </row>
    <row r="259" spans="1:11" ht="49.5">
      <c r="A259" s="192">
        <v>256</v>
      </c>
      <c r="B259" s="361" t="s">
        <v>165</v>
      </c>
      <c r="C259" s="192" t="s">
        <v>2401</v>
      </c>
      <c r="D259" s="192" t="s">
        <v>4327</v>
      </c>
      <c r="E259" s="359"/>
      <c r="F259" s="360"/>
      <c r="G259" s="355" t="s">
        <v>3005</v>
      </c>
      <c r="H259" s="638"/>
      <c r="I259" s="351"/>
      <c r="J259" s="642">
        <v>111818</v>
      </c>
      <c r="K259" s="642">
        <v>111818</v>
      </c>
    </row>
    <row r="260" spans="1:11" ht="49.5">
      <c r="A260" s="192">
        <v>257</v>
      </c>
      <c r="B260" s="361" t="s">
        <v>1601</v>
      </c>
      <c r="C260" s="192" t="s">
        <v>2401</v>
      </c>
      <c r="D260" s="192" t="s">
        <v>4327</v>
      </c>
      <c r="E260" s="359"/>
      <c r="F260" s="360"/>
      <c r="G260" s="355" t="s">
        <v>3006</v>
      </c>
      <c r="H260" s="638"/>
      <c r="I260" s="351"/>
      <c r="J260" s="642">
        <v>79380</v>
      </c>
      <c r="K260" s="642">
        <v>79380</v>
      </c>
    </row>
    <row r="261" spans="1:11" ht="33">
      <c r="A261" s="192">
        <v>258</v>
      </c>
      <c r="B261" s="361" t="s">
        <v>162</v>
      </c>
      <c r="C261" s="192" t="s">
        <v>2401</v>
      </c>
      <c r="D261" s="192" t="s">
        <v>4327</v>
      </c>
      <c r="E261" s="357"/>
      <c r="F261" s="358"/>
      <c r="G261" s="355" t="s">
        <v>3007</v>
      </c>
      <c r="H261" s="638"/>
      <c r="I261" s="351"/>
      <c r="J261" s="642">
        <v>36358</v>
      </c>
      <c r="K261" s="642">
        <v>36358</v>
      </c>
    </row>
    <row r="262" spans="1:11" ht="33">
      <c r="A262" s="192">
        <v>259</v>
      </c>
      <c r="B262" s="361" t="s">
        <v>164</v>
      </c>
      <c r="C262" s="192" t="s">
        <v>2401</v>
      </c>
      <c r="D262" s="192" t="s">
        <v>4327</v>
      </c>
      <c r="E262" s="357"/>
      <c r="F262" s="358"/>
      <c r="G262" s="355" t="s">
        <v>3007</v>
      </c>
      <c r="H262" s="638"/>
      <c r="I262" s="351"/>
      <c r="J262" s="642">
        <v>56252</v>
      </c>
      <c r="K262" s="642">
        <v>56252</v>
      </c>
    </row>
    <row r="263" spans="1:11" ht="33">
      <c r="A263" s="192">
        <v>260</v>
      </c>
      <c r="B263" s="361" t="s">
        <v>165</v>
      </c>
      <c r="C263" s="192" t="s">
        <v>2401</v>
      </c>
      <c r="D263" s="192" t="s">
        <v>4327</v>
      </c>
      <c r="E263" s="357"/>
      <c r="F263" s="358"/>
      <c r="G263" s="355" t="s">
        <v>3007</v>
      </c>
      <c r="H263" s="638"/>
      <c r="I263" s="351"/>
      <c r="J263" s="642">
        <v>94668</v>
      </c>
      <c r="K263" s="642">
        <v>94668</v>
      </c>
    </row>
    <row r="264" spans="1:11" ht="49.5">
      <c r="A264" s="192">
        <v>261</v>
      </c>
      <c r="B264" s="361" t="s">
        <v>1601</v>
      </c>
      <c r="C264" s="192" t="s">
        <v>2401</v>
      </c>
      <c r="D264" s="192" t="s">
        <v>4327</v>
      </c>
      <c r="E264" s="357"/>
      <c r="F264" s="358"/>
      <c r="G264" s="355" t="s">
        <v>3008</v>
      </c>
      <c r="H264" s="638"/>
      <c r="I264" s="351"/>
      <c r="J264" s="642">
        <v>80262</v>
      </c>
      <c r="K264" s="642">
        <v>80262</v>
      </c>
    </row>
    <row r="265" spans="1:11" ht="33">
      <c r="A265" s="192">
        <v>262</v>
      </c>
      <c r="B265" s="361" t="s">
        <v>538</v>
      </c>
      <c r="C265" s="192" t="s">
        <v>2401</v>
      </c>
      <c r="D265" s="634" t="s">
        <v>4341</v>
      </c>
      <c r="E265" s="357"/>
      <c r="F265" s="358"/>
      <c r="G265" s="355" t="s">
        <v>3009</v>
      </c>
      <c r="H265" s="638"/>
      <c r="I265" s="351"/>
      <c r="J265" s="642">
        <v>580000</v>
      </c>
      <c r="K265" s="642">
        <v>580000</v>
      </c>
    </row>
    <row r="266" spans="1:11" ht="33">
      <c r="A266" s="192">
        <v>263</v>
      </c>
      <c r="B266" s="361" t="s">
        <v>3010</v>
      </c>
      <c r="C266" s="192" t="s">
        <v>2401</v>
      </c>
      <c r="D266" s="192" t="s">
        <v>4327</v>
      </c>
      <c r="E266" s="357"/>
      <c r="F266" s="358"/>
      <c r="G266" s="355" t="s">
        <v>3011</v>
      </c>
      <c r="H266" s="638"/>
      <c r="I266" s="351"/>
      <c r="J266" s="642">
        <v>605000</v>
      </c>
      <c r="K266" s="642">
        <v>605000</v>
      </c>
    </row>
    <row r="267" spans="1:11" ht="33">
      <c r="A267" s="192">
        <v>264</v>
      </c>
      <c r="B267" s="361" t="s">
        <v>1609</v>
      </c>
      <c r="C267" s="192" t="s">
        <v>2401</v>
      </c>
      <c r="D267" s="192" t="s">
        <v>80</v>
      </c>
      <c r="E267" s="357"/>
      <c r="F267" s="358"/>
      <c r="G267" s="355" t="s">
        <v>3012</v>
      </c>
      <c r="H267" s="638"/>
      <c r="I267" s="351"/>
      <c r="J267" s="642">
        <v>27000</v>
      </c>
      <c r="K267" s="642">
        <v>27000</v>
      </c>
    </row>
    <row r="268" spans="1:11" ht="33">
      <c r="A268" s="192">
        <v>265</v>
      </c>
      <c r="B268" s="361" t="s">
        <v>1609</v>
      </c>
      <c r="C268" s="192" t="s">
        <v>2401</v>
      </c>
      <c r="D268" s="192" t="s">
        <v>80</v>
      </c>
      <c r="E268" s="357"/>
      <c r="F268" s="358"/>
      <c r="G268" s="355" t="s">
        <v>3012</v>
      </c>
      <c r="H268" s="638"/>
      <c r="I268" s="351"/>
      <c r="J268" s="642">
        <v>21500</v>
      </c>
      <c r="K268" s="642">
        <v>21500</v>
      </c>
    </row>
    <row r="269" spans="1:11" ht="33">
      <c r="A269" s="192">
        <v>266</v>
      </c>
      <c r="B269" s="361" t="s">
        <v>2996</v>
      </c>
      <c r="C269" s="192" t="s">
        <v>2401</v>
      </c>
      <c r="D269" s="192" t="s">
        <v>80</v>
      </c>
      <c r="E269" s="357"/>
      <c r="F269" s="358"/>
      <c r="G269" s="355" t="s">
        <v>3011</v>
      </c>
      <c r="H269" s="638"/>
      <c r="I269" s="351"/>
      <c r="J269" s="642">
        <v>855600</v>
      </c>
      <c r="K269" s="642">
        <v>855600</v>
      </c>
    </row>
    <row r="270" spans="1:11" ht="48">
      <c r="A270" s="192">
        <v>267</v>
      </c>
      <c r="B270" s="356" t="s">
        <v>3013</v>
      </c>
      <c r="C270" s="192" t="s">
        <v>2401</v>
      </c>
      <c r="D270" s="634" t="s">
        <v>4347</v>
      </c>
      <c r="E270" s="357"/>
      <c r="F270" s="358"/>
      <c r="G270" s="355" t="s">
        <v>3014</v>
      </c>
      <c r="H270" s="638"/>
      <c r="I270" s="351"/>
      <c r="J270" s="642">
        <v>31349.83</v>
      </c>
      <c r="K270" s="642">
        <v>31349.83</v>
      </c>
    </row>
    <row r="271" spans="1:11" ht="49.5">
      <c r="A271" s="192">
        <v>268</v>
      </c>
      <c r="B271" s="356" t="s">
        <v>3015</v>
      </c>
      <c r="C271" s="192" t="s">
        <v>2401</v>
      </c>
      <c r="D271" s="634" t="s">
        <v>4345</v>
      </c>
      <c r="E271" s="357"/>
      <c r="F271" s="358"/>
      <c r="G271" s="355" t="s">
        <v>3016</v>
      </c>
      <c r="H271" s="638"/>
      <c r="I271" s="351"/>
      <c r="J271" s="642">
        <v>3409153.73</v>
      </c>
      <c r="K271" s="642">
        <v>3409153.73</v>
      </c>
    </row>
    <row r="272" spans="1:11" ht="49.5">
      <c r="A272" s="192">
        <v>269</v>
      </c>
      <c r="B272" s="356" t="s">
        <v>3017</v>
      </c>
      <c r="C272" s="192" t="s">
        <v>2401</v>
      </c>
      <c r="D272" s="634" t="s">
        <v>4345</v>
      </c>
      <c r="E272" s="357"/>
      <c r="F272" s="358"/>
      <c r="G272" s="355" t="s">
        <v>3016</v>
      </c>
      <c r="H272" s="638"/>
      <c r="I272" s="351"/>
      <c r="J272" s="642">
        <v>2214472</v>
      </c>
      <c r="K272" s="642">
        <v>2214472</v>
      </c>
    </row>
    <row r="273" spans="1:11" ht="48">
      <c r="A273" s="192">
        <v>270</v>
      </c>
      <c r="B273" s="356" t="s">
        <v>1609</v>
      </c>
      <c r="C273" s="192" t="s">
        <v>2401</v>
      </c>
      <c r="D273" s="634" t="s">
        <v>4346</v>
      </c>
      <c r="E273" s="357"/>
      <c r="F273" s="358"/>
      <c r="G273" s="355" t="s">
        <v>3012</v>
      </c>
      <c r="H273" s="638"/>
      <c r="I273" s="351"/>
      <c r="J273" s="642">
        <v>72000</v>
      </c>
      <c r="K273" s="642">
        <v>72000</v>
      </c>
    </row>
    <row r="274" spans="1:11" ht="48">
      <c r="A274" s="192">
        <v>271</v>
      </c>
      <c r="B274" s="356" t="s">
        <v>1609</v>
      </c>
      <c r="C274" s="192" t="s">
        <v>2401</v>
      </c>
      <c r="D274" s="634" t="s">
        <v>4346</v>
      </c>
      <c r="E274" s="357"/>
      <c r="F274" s="358"/>
      <c r="G274" s="355" t="s">
        <v>3012</v>
      </c>
      <c r="H274" s="638"/>
      <c r="I274" s="351"/>
      <c r="J274" s="642">
        <v>84000</v>
      </c>
      <c r="K274" s="642">
        <v>84000</v>
      </c>
    </row>
    <row r="275" spans="1:11" ht="48">
      <c r="A275" s="192">
        <v>272</v>
      </c>
      <c r="B275" s="356" t="s">
        <v>1609</v>
      </c>
      <c r="C275" s="192" t="s">
        <v>2401</v>
      </c>
      <c r="D275" s="634" t="s">
        <v>4346</v>
      </c>
      <c r="E275" s="357"/>
      <c r="F275" s="358"/>
      <c r="G275" s="355" t="s">
        <v>3012</v>
      </c>
      <c r="H275" s="638"/>
      <c r="I275" s="351"/>
      <c r="J275" s="642">
        <v>76000</v>
      </c>
      <c r="K275" s="642">
        <v>76000</v>
      </c>
    </row>
    <row r="276" spans="1:11" ht="48">
      <c r="A276" s="192">
        <v>273</v>
      </c>
      <c r="B276" s="356" t="s">
        <v>1609</v>
      </c>
      <c r="C276" s="192" t="s">
        <v>2401</v>
      </c>
      <c r="D276" s="634" t="s">
        <v>4346</v>
      </c>
      <c r="E276" s="357"/>
      <c r="F276" s="358"/>
      <c r="G276" s="355" t="s">
        <v>3012</v>
      </c>
      <c r="H276" s="638"/>
      <c r="I276" s="351"/>
      <c r="J276" s="642">
        <v>33000</v>
      </c>
      <c r="K276" s="642">
        <v>33000</v>
      </c>
    </row>
    <row r="277" spans="1:11" ht="48">
      <c r="A277" s="192">
        <v>274</v>
      </c>
      <c r="B277" s="356" t="s">
        <v>1609</v>
      </c>
      <c r="C277" s="192" t="s">
        <v>2401</v>
      </c>
      <c r="D277" s="634" t="s">
        <v>4346</v>
      </c>
      <c r="E277" s="357"/>
      <c r="F277" s="358"/>
      <c r="G277" s="355" t="s">
        <v>3012</v>
      </c>
      <c r="H277" s="638"/>
      <c r="I277" s="351"/>
      <c r="J277" s="642">
        <v>20200</v>
      </c>
      <c r="K277" s="642">
        <v>20200</v>
      </c>
    </row>
    <row r="278" spans="1:11" ht="33">
      <c r="A278" s="192">
        <v>275</v>
      </c>
      <c r="B278" s="356" t="s">
        <v>3018</v>
      </c>
      <c r="C278" s="192" t="s">
        <v>2401</v>
      </c>
      <c r="D278" s="634" t="s">
        <v>4332</v>
      </c>
      <c r="E278" s="357">
        <v>6998</v>
      </c>
      <c r="F278" s="358">
        <v>45827</v>
      </c>
      <c r="G278" s="355" t="s">
        <v>3019</v>
      </c>
      <c r="H278" s="638"/>
      <c r="I278" s="351"/>
      <c r="J278" s="642">
        <v>359600</v>
      </c>
      <c r="K278" s="642">
        <v>359600</v>
      </c>
    </row>
    <row r="279" spans="1:11" ht="66">
      <c r="A279" s="192">
        <v>276</v>
      </c>
      <c r="B279" s="356" t="s">
        <v>3020</v>
      </c>
      <c r="C279" s="192" t="s">
        <v>2401</v>
      </c>
      <c r="D279" s="634" t="s">
        <v>4350</v>
      </c>
      <c r="E279" s="357"/>
      <c r="F279" s="358"/>
      <c r="G279" s="355" t="s">
        <v>3021</v>
      </c>
      <c r="H279" s="638"/>
      <c r="I279" s="351"/>
      <c r="J279" s="642">
        <v>14000</v>
      </c>
      <c r="K279" s="642">
        <v>14000</v>
      </c>
    </row>
    <row r="280" spans="1:11" ht="66">
      <c r="A280" s="192">
        <v>277</v>
      </c>
      <c r="B280" s="356" t="s">
        <v>3022</v>
      </c>
      <c r="C280" s="192" t="s">
        <v>2401</v>
      </c>
      <c r="D280" s="634" t="s">
        <v>4350</v>
      </c>
      <c r="E280" s="357"/>
      <c r="F280" s="358"/>
      <c r="G280" s="355" t="s">
        <v>3021</v>
      </c>
      <c r="H280" s="638"/>
      <c r="I280" s="351"/>
      <c r="J280" s="642">
        <v>14000</v>
      </c>
      <c r="K280" s="642">
        <v>14000</v>
      </c>
    </row>
    <row r="281" spans="1:11" ht="66">
      <c r="A281" s="192">
        <v>278</v>
      </c>
      <c r="B281" s="356" t="s">
        <v>3023</v>
      </c>
      <c r="C281" s="192" t="s">
        <v>2401</v>
      </c>
      <c r="D281" s="634" t="s">
        <v>4350</v>
      </c>
      <c r="E281" s="357"/>
      <c r="F281" s="358"/>
      <c r="G281" s="355" t="s">
        <v>3021</v>
      </c>
      <c r="H281" s="638"/>
      <c r="I281" s="351"/>
      <c r="J281" s="642">
        <v>6300</v>
      </c>
      <c r="K281" s="642">
        <v>6300</v>
      </c>
    </row>
    <row r="282" spans="1:11" ht="66">
      <c r="A282" s="192">
        <v>279</v>
      </c>
      <c r="B282" s="356" t="s">
        <v>3024</v>
      </c>
      <c r="C282" s="192" t="s">
        <v>2401</v>
      </c>
      <c r="D282" s="634" t="s">
        <v>4350</v>
      </c>
      <c r="E282" s="357"/>
      <c r="F282" s="358"/>
      <c r="G282" s="355" t="s">
        <v>3025</v>
      </c>
      <c r="H282" s="638"/>
      <c r="I282" s="351"/>
      <c r="J282" s="642">
        <v>12600</v>
      </c>
      <c r="K282" s="642">
        <v>12600</v>
      </c>
    </row>
    <row r="283" spans="1:11" ht="49.5">
      <c r="A283" s="192">
        <v>280</v>
      </c>
      <c r="B283" s="356" t="s">
        <v>3026</v>
      </c>
      <c r="C283" s="192" t="s">
        <v>2401</v>
      </c>
      <c r="D283" s="634" t="s">
        <v>4350</v>
      </c>
      <c r="E283" s="357"/>
      <c r="F283" s="358"/>
      <c r="G283" s="355" t="s">
        <v>3027</v>
      </c>
      <c r="H283" s="638"/>
      <c r="I283" s="351"/>
      <c r="J283" s="642">
        <v>6300</v>
      </c>
      <c r="K283" s="642">
        <v>6300</v>
      </c>
    </row>
    <row r="284" spans="1:11" ht="49.5">
      <c r="A284" s="192">
        <v>281</v>
      </c>
      <c r="B284" s="356" t="s">
        <v>3028</v>
      </c>
      <c r="C284" s="192" t="s">
        <v>2401</v>
      </c>
      <c r="D284" s="192" t="s">
        <v>4351</v>
      </c>
      <c r="E284" s="357"/>
      <c r="F284" s="358"/>
      <c r="G284" s="355" t="s">
        <v>3029</v>
      </c>
      <c r="H284" s="638"/>
      <c r="I284" s="351"/>
      <c r="J284" s="642">
        <v>6300</v>
      </c>
      <c r="K284" s="642">
        <v>6300</v>
      </c>
    </row>
    <row r="285" spans="1:11" ht="49.5">
      <c r="A285" s="192">
        <v>282</v>
      </c>
      <c r="B285" s="356" t="s">
        <v>3028</v>
      </c>
      <c r="C285" s="192" t="s">
        <v>2401</v>
      </c>
      <c r="D285" s="192" t="s">
        <v>4351</v>
      </c>
      <c r="E285" s="357"/>
      <c r="F285" s="358"/>
      <c r="G285" s="355" t="s">
        <v>3030</v>
      </c>
      <c r="H285" s="638"/>
      <c r="I285" s="351"/>
      <c r="J285" s="642">
        <v>12600</v>
      </c>
      <c r="K285" s="642">
        <v>12600</v>
      </c>
    </row>
    <row r="286" spans="1:11" ht="49.5">
      <c r="A286" s="192">
        <v>283</v>
      </c>
      <c r="B286" s="356" t="s">
        <v>3026</v>
      </c>
      <c r="C286" s="192" t="s">
        <v>2401</v>
      </c>
      <c r="D286" s="192" t="s">
        <v>4351</v>
      </c>
      <c r="E286" s="357"/>
      <c r="F286" s="358"/>
      <c r="G286" s="355" t="s">
        <v>3031</v>
      </c>
      <c r="H286" s="638"/>
      <c r="I286" s="351"/>
      <c r="J286" s="642">
        <v>6300</v>
      </c>
      <c r="K286" s="642">
        <v>6300</v>
      </c>
    </row>
    <row r="287" spans="1:11" ht="49.5">
      <c r="A287" s="192">
        <v>284</v>
      </c>
      <c r="B287" s="356" t="s">
        <v>3032</v>
      </c>
      <c r="C287" s="192" t="s">
        <v>2401</v>
      </c>
      <c r="D287" s="192" t="s">
        <v>4351</v>
      </c>
      <c r="E287" s="357"/>
      <c r="F287" s="358"/>
      <c r="G287" s="355" t="s">
        <v>3033</v>
      </c>
      <c r="H287" s="638"/>
      <c r="I287" s="351"/>
      <c r="J287" s="642">
        <v>67200</v>
      </c>
      <c r="K287" s="642">
        <v>67200</v>
      </c>
    </row>
    <row r="288" spans="1:11" ht="49.5">
      <c r="A288" s="192">
        <v>285</v>
      </c>
      <c r="B288" s="356" t="s">
        <v>3034</v>
      </c>
      <c r="C288" s="192" t="s">
        <v>2401</v>
      </c>
      <c r="D288" s="192" t="s">
        <v>4351</v>
      </c>
      <c r="E288" s="357"/>
      <c r="F288" s="358"/>
      <c r="G288" s="355" t="s">
        <v>3033</v>
      </c>
      <c r="H288" s="638"/>
      <c r="I288" s="351"/>
      <c r="J288" s="642">
        <v>37800</v>
      </c>
      <c r="K288" s="642">
        <v>37800</v>
      </c>
    </row>
    <row r="289" spans="1:11" ht="49.5">
      <c r="A289" s="192">
        <v>286</v>
      </c>
      <c r="B289" s="356" t="s">
        <v>3035</v>
      </c>
      <c r="C289" s="192" t="s">
        <v>2401</v>
      </c>
      <c r="D289" s="192" t="s">
        <v>4351</v>
      </c>
      <c r="E289" s="357"/>
      <c r="F289" s="358"/>
      <c r="G289" s="355" t="s">
        <v>3033</v>
      </c>
      <c r="H289" s="638"/>
      <c r="I289" s="351"/>
      <c r="J289" s="642">
        <v>67200</v>
      </c>
      <c r="K289" s="642">
        <v>67200</v>
      </c>
    </row>
    <row r="290" spans="1:11" ht="49.5">
      <c r="A290" s="192">
        <v>287</v>
      </c>
      <c r="B290" s="356" t="s">
        <v>3036</v>
      </c>
      <c r="C290" s="192" t="s">
        <v>2401</v>
      </c>
      <c r="D290" s="192" t="s">
        <v>4351</v>
      </c>
      <c r="E290" s="357"/>
      <c r="F290" s="358"/>
      <c r="G290" s="355" t="s">
        <v>3033</v>
      </c>
      <c r="H290" s="638"/>
      <c r="I290" s="351"/>
      <c r="J290" s="642">
        <v>67200</v>
      </c>
      <c r="K290" s="642">
        <v>67200</v>
      </c>
    </row>
    <row r="291" spans="1:11" ht="49.5">
      <c r="A291" s="192">
        <v>288</v>
      </c>
      <c r="B291" s="356" t="s">
        <v>3037</v>
      </c>
      <c r="C291" s="192" t="s">
        <v>2401</v>
      </c>
      <c r="D291" s="192" t="s">
        <v>4351</v>
      </c>
      <c r="E291" s="357"/>
      <c r="F291" s="358"/>
      <c r="G291" s="355" t="s">
        <v>3033</v>
      </c>
      <c r="H291" s="638"/>
      <c r="I291" s="351"/>
      <c r="J291" s="642">
        <v>37800</v>
      </c>
      <c r="K291" s="642">
        <v>37800</v>
      </c>
    </row>
    <row r="292" spans="1:11" ht="49.5">
      <c r="A292" s="192">
        <v>289</v>
      </c>
      <c r="B292" s="356" t="s">
        <v>3038</v>
      </c>
      <c r="C292" s="192" t="s">
        <v>2401</v>
      </c>
      <c r="D292" s="192" t="s">
        <v>4351</v>
      </c>
      <c r="E292" s="357"/>
      <c r="F292" s="358"/>
      <c r="G292" s="355" t="s">
        <v>3033</v>
      </c>
      <c r="H292" s="638"/>
      <c r="I292" s="351"/>
      <c r="J292" s="642">
        <v>37800</v>
      </c>
      <c r="K292" s="642">
        <v>37800</v>
      </c>
    </row>
    <row r="293" spans="1:11" ht="49.5">
      <c r="A293" s="192">
        <v>290</v>
      </c>
      <c r="B293" s="356" t="s">
        <v>3039</v>
      </c>
      <c r="C293" s="192" t="s">
        <v>2401</v>
      </c>
      <c r="D293" s="192" t="s">
        <v>4351</v>
      </c>
      <c r="E293" s="357"/>
      <c r="F293" s="358"/>
      <c r="G293" s="355" t="s">
        <v>3033</v>
      </c>
      <c r="H293" s="638"/>
      <c r="I293" s="351"/>
      <c r="J293" s="642">
        <v>37800</v>
      </c>
      <c r="K293" s="642">
        <v>37800</v>
      </c>
    </row>
    <row r="294" spans="1:11" ht="49.5">
      <c r="A294" s="192">
        <v>291</v>
      </c>
      <c r="B294" s="356" t="s">
        <v>3040</v>
      </c>
      <c r="C294" s="192" t="s">
        <v>2401</v>
      </c>
      <c r="D294" s="192" t="s">
        <v>4351</v>
      </c>
      <c r="E294" s="357"/>
      <c r="F294" s="358"/>
      <c r="G294" s="355" t="s">
        <v>3033</v>
      </c>
      <c r="H294" s="638"/>
      <c r="I294" s="351"/>
      <c r="J294" s="642">
        <v>67200</v>
      </c>
      <c r="K294" s="642">
        <v>67200</v>
      </c>
    </row>
    <row r="295" spans="1:11" ht="49.5">
      <c r="A295" s="192">
        <v>292</v>
      </c>
      <c r="B295" s="356" t="s">
        <v>3041</v>
      </c>
      <c r="C295" s="192" t="s">
        <v>2401</v>
      </c>
      <c r="D295" s="192" t="s">
        <v>4351</v>
      </c>
      <c r="E295" s="357"/>
      <c r="F295" s="358"/>
      <c r="G295" s="355" t="s">
        <v>3042</v>
      </c>
      <c r="H295" s="638"/>
      <c r="I295" s="351"/>
      <c r="J295" s="642">
        <v>44800</v>
      </c>
      <c r="K295" s="642">
        <v>44800</v>
      </c>
    </row>
    <row r="296" spans="1:11" ht="49.5">
      <c r="A296" s="192">
        <v>293</v>
      </c>
      <c r="B296" s="356" t="s">
        <v>3043</v>
      </c>
      <c r="C296" s="192" t="s">
        <v>2401</v>
      </c>
      <c r="D296" s="192" t="s">
        <v>4351</v>
      </c>
      <c r="E296" s="357"/>
      <c r="F296" s="358"/>
      <c r="G296" s="355" t="s">
        <v>3042</v>
      </c>
      <c r="H296" s="638"/>
      <c r="I296" s="351"/>
      <c r="J296" s="642">
        <v>44800</v>
      </c>
      <c r="K296" s="642">
        <v>44800</v>
      </c>
    </row>
    <row r="297" spans="1:11" ht="49.5">
      <c r="A297" s="192">
        <v>294</v>
      </c>
      <c r="B297" s="356" t="s">
        <v>3044</v>
      </c>
      <c r="C297" s="192" t="s">
        <v>2401</v>
      </c>
      <c r="D297" s="192" t="s">
        <v>4351</v>
      </c>
      <c r="E297" s="357"/>
      <c r="F297" s="358"/>
      <c r="G297" s="355" t="s">
        <v>3042</v>
      </c>
      <c r="H297" s="638"/>
      <c r="I297" s="351"/>
      <c r="J297" s="642">
        <v>44800</v>
      </c>
      <c r="K297" s="642">
        <v>44800</v>
      </c>
    </row>
    <row r="298" spans="1:11" ht="49.5">
      <c r="A298" s="192">
        <v>295</v>
      </c>
      <c r="B298" s="356" t="s">
        <v>3045</v>
      </c>
      <c r="C298" s="192" t="s">
        <v>2401</v>
      </c>
      <c r="D298" s="192" t="s">
        <v>4351</v>
      </c>
      <c r="E298" s="357"/>
      <c r="F298" s="358"/>
      <c r="G298" s="355" t="s">
        <v>3042</v>
      </c>
      <c r="H298" s="638"/>
      <c r="I298" s="351"/>
      <c r="J298" s="642">
        <v>25200</v>
      </c>
      <c r="K298" s="642">
        <v>25200</v>
      </c>
    </row>
    <row r="299" spans="1:11" ht="49.5">
      <c r="A299" s="192">
        <v>296</v>
      </c>
      <c r="B299" s="356" t="s">
        <v>3046</v>
      </c>
      <c r="C299" s="192" t="s">
        <v>2401</v>
      </c>
      <c r="D299" s="192" t="s">
        <v>4351</v>
      </c>
      <c r="E299" s="357"/>
      <c r="F299" s="358"/>
      <c r="G299" s="355" t="s">
        <v>3042</v>
      </c>
      <c r="H299" s="638"/>
      <c r="I299" s="351"/>
      <c r="J299" s="642">
        <v>25200</v>
      </c>
      <c r="K299" s="642">
        <v>25200</v>
      </c>
    </row>
    <row r="300" spans="1:11" ht="33">
      <c r="A300" s="192">
        <v>297</v>
      </c>
      <c r="B300" s="356" t="s">
        <v>3047</v>
      </c>
      <c r="C300" s="192" t="s">
        <v>2401</v>
      </c>
      <c r="D300" s="192" t="s">
        <v>4351</v>
      </c>
      <c r="E300" s="357"/>
      <c r="F300" s="358"/>
      <c r="G300" s="355" t="s">
        <v>3048</v>
      </c>
      <c r="H300" s="638"/>
      <c r="I300" s="351"/>
      <c r="J300" s="642">
        <v>6300</v>
      </c>
      <c r="K300" s="642">
        <v>6300</v>
      </c>
    </row>
    <row r="301" spans="1:11" ht="33">
      <c r="A301" s="192">
        <v>298</v>
      </c>
      <c r="B301" s="356" t="s">
        <v>3049</v>
      </c>
      <c r="C301" s="192" t="s">
        <v>2401</v>
      </c>
      <c r="D301" s="192" t="s">
        <v>4351</v>
      </c>
      <c r="E301" s="357"/>
      <c r="F301" s="358"/>
      <c r="G301" s="355" t="s">
        <v>3050</v>
      </c>
      <c r="H301" s="638"/>
      <c r="I301" s="351"/>
      <c r="J301" s="642">
        <v>50400</v>
      </c>
      <c r="K301" s="642">
        <v>50400</v>
      </c>
    </row>
    <row r="302" spans="1:11" ht="33">
      <c r="A302" s="192">
        <v>299</v>
      </c>
      <c r="B302" s="356" t="s">
        <v>3051</v>
      </c>
      <c r="C302" s="192" t="s">
        <v>2401</v>
      </c>
      <c r="D302" s="192" t="s">
        <v>4351</v>
      </c>
      <c r="E302" s="357"/>
      <c r="F302" s="358"/>
      <c r="G302" s="355" t="s">
        <v>3050</v>
      </c>
      <c r="H302" s="638"/>
      <c r="I302" s="351"/>
      <c r="J302" s="642">
        <v>75600</v>
      </c>
      <c r="K302" s="642">
        <v>75600</v>
      </c>
    </row>
    <row r="303" spans="1:11" ht="33">
      <c r="A303" s="192">
        <v>300</v>
      </c>
      <c r="B303" s="356" t="s">
        <v>3052</v>
      </c>
      <c r="C303" s="192" t="s">
        <v>2401</v>
      </c>
      <c r="D303" s="634" t="s">
        <v>4352</v>
      </c>
      <c r="E303" s="357"/>
      <c r="F303" s="358"/>
      <c r="G303" s="355" t="s">
        <v>3053</v>
      </c>
      <c r="H303" s="638"/>
      <c r="I303" s="351"/>
      <c r="J303" s="642">
        <v>79500</v>
      </c>
      <c r="K303" s="642">
        <v>79500</v>
      </c>
    </row>
    <row r="304" spans="1:11" ht="32.25">
      <c r="A304" s="192">
        <v>301</v>
      </c>
      <c r="B304" s="356" t="s">
        <v>3054</v>
      </c>
      <c r="C304" s="192" t="s">
        <v>2401</v>
      </c>
      <c r="D304" s="634" t="s">
        <v>4352</v>
      </c>
      <c r="E304" s="357"/>
      <c r="F304" s="358"/>
      <c r="G304" s="355" t="s">
        <v>3053</v>
      </c>
      <c r="H304" s="638"/>
      <c r="I304" s="351"/>
      <c r="J304" s="642">
        <v>79500</v>
      </c>
      <c r="K304" s="642">
        <v>79500</v>
      </c>
    </row>
    <row r="305" spans="1:11" ht="66">
      <c r="A305" s="192">
        <v>302</v>
      </c>
      <c r="B305" s="356" t="s">
        <v>3055</v>
      </c>
      <c r="C305" s="192" t="s">
        <v>2401</v>
      </c>
      <c r="D305" s="634" t="s">
        <v>4350</v>
      </c>
      <c r="E305" s="357"/>
      <c r="F305" s="358"/>
      <c r="G305" s="355" t="s">
        <v>3056</v>
      </c>
      <c r="H305" s="638"/>
      <c r="I305" s="351"/>
      <c r="J305" s="642">
        <v>18900</v>
      </c>
      <c r="K305" s="642">
        <v>18900</v>
      </c>
    </row>
    <row r="306" spans="1:11" ht="66">
      <c r="A306" s="192">
        <v>303</v>
      </c>
      <c r="B306" s="356" t="s">
        <v>3057</v>
      </c>
      <c r="C306" s="192" t="s">
        <v>2401</v>
      </c>
      <c r="D306" s="634" t="s">
        <v>4350</v>
      </c>
      <c r="E306" s="357"/>
      <c r="F306" s="358"/>
      <c r="G306" s="355" t="s">
        <v>3056</v>
      </c>
      <c r="H306" s="638"/>
      <c r="I306" s="351"/>
      <c r="J306" s="642">
        <v>18900</v>
      </c>
      <c r="K306" s="642">
        <v>18900</v>
      </c>
    </row>
    <row r="307" spans="1:11" ht="66">
      <c r="A307" s="192">
        <v>304</v>
      </c>
      <c r="B307" s="356" t="s">
        <v>3058</v>
      </c>
      <c r="C307" s="192" t="s">
        <v>2401</v>
      </c>
      <c r="D307" s="634" t="s">
        <v>4350</v>
      </c>
      <c r="E307" s="357"/>
      <c r="F307" s="358"/>
      <c r="G307" s="355" t="s">
        <v>3056</v>
      </c>
      <c r="H307" s="638"/>
      <c r="I307" s="351"/>
      <c r="J307" s="642">
        <v>18900</v>
      </c>
      <c r="K307" s="642">
        <v>18900</v>
      </c>
    </row>
    <row r="308" spans="1:11" ht="66">
      <c r="A308" s="192">
        <v>305</v>
      </c>
      <c r="B308" s="356" t="s">
        <v>3032</v>
      </c>
      <c r="C308" s="192" t="s">
        <v>2401</v>
      </c>
      <c r="D308" s="634" t="s">
        <v>4350</v>
      </c>
      <c r="E308" s="357"/>
      <c r="F308" s="358"/>
      <c r="G308" s="355" t="s">
        <v>3059</v>
      </c>
      <c r="H308" s="638"/>
      <c r="I308" s="351"/>
      <c r="J308" s="642">
        <v>71000</v>
      </c>
      <c r="K308" s="642">
        <v>71000</v>
      </c>
    </row>
    <row r="309" spans="1:11" ht="66">
      <c r="A309" s="192">
        <v>306</v>
      </c>
      <c r="B309" s="356" t="s">
        <v>3032</v>
      </c>
      <c r="C309" s="192" t="s">
        <v>2401</v>
      </c>
      <c r="D309" s="634" t="s">
        <v>4350</v>
      </c>
      <c r="E309" s="357"/>
      <c r="F309" s="358"/>
      <c r="G309" s="355" t="s">
        <v>3060</v>
      </c>
      <c r="H309" s="638"/>
      <c r="I309" s="351"/>
      <c r="J309" s="642">
        <v>82200</v>
      </c>
      <c r="K309" s="642">
        <v>82200</v>
      </c>
    </row>
    <row r="310" spans="1:11" ht="32.25">
      <c r="A310" s="192">
        <v>307</v>
      </c>
      <c r="B310" s="356" t="s">
        <v>3061</v>
      </c>
      <c r="C310" s="192" t="s">
        <v>2401</v>
      </c>
      <c r="D310" s="634" t="s">
        <v>4352</v>
      </c>
      <c r="E310" s="357"/>
      <c r="F310" s="358"/>
      <c r="G310" s="355" t="s">
        <v>3053</v>
      </c>
      <c r="H310" s="638"/>
      <c r="I310" s="351"/>
      <c r="J310" s="642">
        <v>79500</v>
      </c>
      <c r="K310" s="642">
        <v>79500</v>
      </c>
    </row>
    <row r="311" spans="1:11" ht="49.5">
      <c r="A311" s="192">
        <v>308</v>
      </c>
      <c r="B311" s="356" t="s">
        <v>3043</v>
      </c>
      <c r="C311" s="192" t="s">
        <v>2401</v>
      </c>
      <c r="D311" s="634" t="s">
        <v>4350</v>
      </c>
      <c r="E311" s="357"/>
      <c r="F311" s="358"/>
      <c r="G311" s="355" t="s">
        <v>3062</v>
      </c>
      <c r="H311" s="638"/>
      <c r="I311" s="351"/>
      <c r="J311" s="642">
        <v>44800</v>
      </c>
      <c r="K311" s="642">
        <v>44800</v>
      </c>
    </row>
    <row r="312" spans="1:11" ht="49.5">
      <c r="A312" s="192">
        <v>309</v>
      </c>
      <c r="B312" s="356" t="s">
        <v>3044</v>
      </c>
      <c r="C312" s="192" t="s">
        <v>2401</v>
      </c>
      <c r="D312" s="634" t="s">
        <v>4350</v>
      </c>
      <c r="E312" s="357"/>
      <c r="F312" s="358"/>
      <c r="G312" s="355" t="s">
        <v>3062</v>
      </c>
      <c r="H312" s="638"/>
      <c r="I312" s="351"/>
      <c r="J312" s="642">
        <v>44800</v>
      </c>
      <c r="K312" s="642">
        <v>44800</v>
      </c>
    </row>
    <row r="313" spans="1:11" ht="49.5">
      <c r="A313" s="192">
        <v>310</v>
      </c>
      <c r="B313" s="356" t="s">
        <v>3063</v>
      </c>
      <c r="C313" s="192" t="s">
        <v>2401</v>
      </c>
      <c r="D313" s="634" t="s">
        <v>4350</v>
      </c>
      <c r="E313" s="357"/>
      <c r="F313" s="358"/>
      <c r="G313" s="355" t="s">
        <v>3062</v>
      </c>
      <c r="H313" s="638"/>
      <c r="I313" s="351"/>
      <c r="J313" s="642">
        <v>44800</v>
      </c>
      <c r="K313" s="642">
        <v>44800</v>
      </c>
    </row>
    <row r="314" spans="1:11" ht="49.5">
      <c r="A314" s="192">
        <v>311</v>
      </c>
      <c r="B314" s="356" t="s">
        <v>3058</v>
      </c>
      <c r="C314" s="192" t="s">
        <v>2401</v>
      </c>
      <c r="D314" s="634" t="s">
        <v>4350</v>
      </c>
      <c r="E314" s="357"/>
      <c r="F314" s="358"/>
      <c r="G314" s="355" t="s">
        <v>3062</v>
      </c>
      <c r="H314" s="638"/>
      <c r="I314" s="351"/>
      <c r="J314" s="642">
        <v>25200</v>
      </c>
      <c r="K314" s="642">
        <v>25200</v>
      </c>
    </row>
    <row r="315" spans="1:11" ht="49.5">
      <c r="A315" s="192">
        <v>312</v>
      </c>
      <c r="B315" s="356" t="s">
        <v>3064</v>
      </c>
      <c r="C315" s="192" t="s">
        <v>2401</v>
      </c>
      <c r="D315" s="634" t="s">
        <v>4350</v>
      </c>
      <c r="E315" s="357"/>
      <c r="F315" s="358"/>
      <c r="G315" s="355" t="s">
        <v>3062</v>
      </c>
      <c r="H315" s="638"/>
      <c r="I315" s="351"/>
      <c r="J315" s="642">
        <v>25200</v>
      </c>
      <c r="K315" s="642">
        <v>25200</v>
      </c>
    </row>
    <row r="316" spans="1:11" ht="49.5">
      <c r="A316" s="192">
        <v>313</v>
      </c>
      <c r="B316" s="356" t="s">
        <v>3065</v>
      </c>
      <c r="C316" s="192" t="s">
        <v>2401</v>
      </c>
      <c r="D316" s="634" t="s">
        <v>4350</v>
      </c>
      <c r="E316" s="357"/>
      <c r="F316" s="358"/>
      <c r="G316" s="355" t="s">
        <v>3066</v>
      </c>
      <c r="H316" s="638"/>
      <c r="I316" s="351"/>
      <c r="J316" s="642">
        <v>44800</v>
      </c>
      <c r="K316" s="642">
        <v>44800</v>
      </c>
    </row>
    <row r="317" spans="1:11" ht="49.5">
      <c r="A317" s="192">
        <v>314</v>
      </c>
      <c r="B317" s="356" t="s">
        <v>3067</v>
      </c>
      <c r="C317" s="192" t="s">
        <v>2401</v>
      </c>
      <c r="D317" s="634" t="s">
        <v>4350</v>
      </c>
      <c r="E317" s="357"/>
      <c r="F317" s="358"/>
      <c r="G317" s="355" t="s">
        <v>3066</v>
      </c>
      <c r="H317" s="638"/>
      <c r="I317" s="351"/>
      <c r="J317" s="642">
        <v>25200</v>
      </c>
      <c r="K317" s="642">
        <v>25200</v>
      </c>
    </row>
    <row r="318" spans="1:11" ht="49.5">
      <c r="A318" s="192">
        <v>315</v>
      </c>
      <c r="B318" s="356" t="s">
        <v>3043</v>
      </c>
      <c r="C318" s="192" t="s">
        <v>2401</v>
      </c>
      <c r="D318" s="634" t="s">
        <v>4350</v>
      </c>
      <c r="E318" s="357"/>
      <c r="F318" s="358"/>
      <c r="G318" s="355" t="s">
        <v>3066</v>
      </c>
      <c r="H318" s="638"/>
      <c r="I318" s="351"/>
      <c r="J318" s="642">
        <v>44800</v>
      </c>
      <c r="K318" s="642">
        <v>44800</v>
      </c>
    </row>
    <row r="319" spans="1:11" ht="49.5">
      <c r="A319" s="192">
        <v>316</v>
      </c>
      <c r="B319" s="356" t="s">
        <v>3044</v>
      </c>
      <c r="C319" s="192" t="s">
        <v>2401</v>
      </c>
      <c r="D319" s="634" t="s">
        <v>4350</v>
      </c>
      <c r="E319" s="357"/>
      <c r="F319" s="358"/>
      <c r="G319" s="355" t="s">
        <v>3066</v>
      </c>
      <c r="H319" s="638"/>
      <c r="I319" s="351"/>
      <c r="J319" s="642">
        <v>44800</v>
      </c>
      <c r="K319" s="642">
        <v>44800</v>
      </c>
    </row>
    <row r="320" spans="1:11" ht="49.5">
      <c r="A320" s="192">
        <v>317</v>
      </c>
      <c r="B320" s="356" t="s">
        <v>3046</v>
      </c>
      <c r="C320" s="192" t="s">
        <v>2401</v>
      </c>
      <c r="D320" s="634" t="s">
        <v>4350</v>
      </c>
      <c r="E320" s="357"/>
      <c r="F320" s="358"/>
      <c r="G320" s="355" t="s">
        <v>3066</v>
      </c>
      <c r="H320" s="638"/>
      <c r="I320" s="351"/>
      <c r="J320" s="642">
        <v>25200</v>
      </c>
      <c r="K320" s="642">
        <v>25200</v>
      </c>
    </row>
    <row r="321" spans="1:11" ht="49.5">
      <c r="A321" s="192">
        <v>318</v>
      </c>
      <c r="B321" s="356" t="s">
        <v>3068</v>
      </c>
      <c r="C321" s="192" t="s">
        <v>2401</v>
      </c>
      <c r="D321" s="634" t="s">
        <v>4350</v>
      </c>
      <c r="E321" s="357"/>
      <c r="F321" s="358"/>
      <c r="G321" s="355" t="s">
        <v>3069</v>
      </c>
      <c r="H321" s="638"/>
      <c r="I321" s="351"/>
      <c r="J321" s="642">
        <v>14000</v>
      </c>
      <c r="K321" s="642">
        <v>14000</v>
      </c>
    </row>
    <row r="322" spans="1:11" ht="49.5">
      <c r="A322" s="192">
        <v>319</v>
      </c>
      <c r="B322" s="356" t="s">
        <v>3070</v>
      </c>
      <c r="C322" s="192" t="s">
        <v>2401</v>
      </c>
      <c r="D322" s="634" t="s">
        <v>4350</v>
      </c>
      <c r="E322" s="357"/>
      <c r="F322" s="358"/>
      <c r="G322" s="355" t="s">
        <v>3069</v>
      </c>
      <c r="H322" s="638"/>
      <c r="I322" s="351"/>
      <c r="J322" s="642">
        <v>6300</v>
      </c>
      <c r="K322" s="642">
        <v>6300</v>
      </c>
    </row>
    <row r="323" spans="1:11" ht="49.5">
      <c r="A323" s="192">
        <v>320</v>
      </c>
      <c r="B323" s="356" t="s">
        <v>3071</v>
      </c>
      <c r="C323" s="192" t="s">
        <v>2401</v>
      </c>
      <c r="D323" s="634" t="s">
        <v>4350</v>
      </c>
      <c r="E323" s="357"/>
      <c r="F323" s="358"/>
      <c r="G323" s="355" t="s">
        <v>3069</v>
      </c>
      <c r="H323" s="638"/>
      <c r="I323" s="351"/>
      <c r="J323" s="642">
        <v>11200</v>
      </c>
      <c r="K323" s="642">
        <v>11200</v>
      </c>
    </row>
    <row r="324" spans="1:11" ht="49.5">
      <c r="A324" s="192">
        <v>321</v>
      </c>
      <c r="B324" s="356" t="s">
        <v>3072</v>
      </c>
      <c r="C324" s="192" t="s">
        <v>2401</v>
      </c>
      <c r="D324" s="634" t="s">
        <v>4350</v>
      </c>
      <c r="E324" s="357"/>
      <c r="F324" s="358"/>
      <c r="G324" s="355" t="s">
        <v>3069</v>
      </c>
      <c r="H324" s="638"/>
      <c r="I324" s="351"/>
      <c r="J324" s="642">
        <v>6300</v>
      </c>
      <c r="K324" s="642">
        <v>6300</v>
      </c>
    </row>
    <row r="325" spans="1:11" ht="49.5">
      <c r="A325" s="192">
        <v>322</v>
      </c>
      <c r="B325" s="356" t="s">
        <v>3037</v>
      </c>
      <c r="C325" s="192" t="s">
        <v>2401</v>
      </c>
      <c r="D325" s="634" t="s">
        <v>4350</v>
      </c>
      <c r="E325" s="357"/>
      <c r="F325" s="358"/>
      <c r="G325" s="355" t="s">
        <v>3069</v>
      </c>
      <c r="H325" s="638"/>
      <c r="I325" s="351"/>
      <c r="J325" s="642">
        <v>6300</v>
      </c>
      <c r="K325" s="642">
        <v>6300</v>
      </c>
    </row>
    <row r="326" spans="1:11" ht="66">
      <c r="A326" s="192">
        <v>323</v>
      </c>
      <c r="B326" s="356" t="s">
        <v>3036</v>
      </c>
      <c r="C326" s="192" t="s">
        <v>2401</v>
      </c>
      <c r="D326" s="634" t="s">
        <v>4350</v>
      </c>
      <c r="E326" s="357"/>
      <c r="F326" s="358"/>
      <c r="G326" s="355" t="s">
        <v>3059</v>
      </c>
      <c r="H326" s="638"/>
      <c r="I326" s="351"/>
      <c r="J326" s="642">
        <v>71000</v>
      </c>
      <c r="K326" s="642">
        <v>71000</v>
      </c>
    </row>
    <row r="327" spans="1:11" ht="49.5">
      <c r="A327" s="192">
        <v>324</v>
      </c>
      <c r="B327" s="356" t="s">
        <v>3073</v>
      </c>
      <c r="C327" s="192" t="s">
        <v>2401</v>
      </c>
      <c r="D327" s="634" t="s">
        <v>4350</v>
      </c>
      <c r="E327" s="357"/>
      <c r="F327" s="358"/>
      <c r="G327" s="355" t="s">
        <v>3074</v>
      </c>
      <c r="H327" s="638"/>
      <c r="I327" s="351"/>
      <c r="J327" s="642">
        <v>44800</v>
      </c>
      <c r="K327" s="642">
        <v>44800</v>
      </c>
    </row>
    <row r="328" spans="1:11" ht="49.5">
      <c r="A328" s="192">
        <v>325</v>
      </c>
      <c r="B328" s="356" t="s">
        <v>3075</v>
      </c>
      <c r="C328" s="192" t="s">
        <v>2401</v>
      </c>
      <c r="D328" s="634" t="s">
        <v>4350</v>
      </c>
      <c r="E328" s="357"/>
      <c r="F328" s="358"/>
      <c r="G328" s="355" t="s">
        <v>3074</v>
      </c>
      <c r="H328" s="638"/>
      <c r="I328" s="351"/>
      <c r="J328" s="642">
        <v>25200</v>
      </c>
      <c r="K328" s="642">
        <v>25200</v>
      </c>
    </row>
    <row r="329" spans="1:11" ht="49.5">
      <c r="A329" s="192">
        <v>326</v>
      </c>
      <c r="B329" s="356" t="s">
        <v>3076</v>
      </c>
      <c r="C329" s="192" t="s">
        <v>2401</v>
      </c>
      <c r="D329" s="634" t="s">
        <v>4350</v>
      </c>
      <c r="E329" s="357"/>
      <c r="F329" s="358"/>
      <c r="G329" s="355" t="s">
        <v>3074</v>
      </c>
      <c r="H329" s="638"/>
      <c r="I329" s="351"/>
      <c r="J329" s="642">
        <v>25200</v>
      </c>
      <c r="K329" s="642">
        <v>25200</v>
      </c>
    </row>
    <row r="330" spans="1:11" ht="49.5">
      <c r="A330" s="192">
        <v>327</v>
      </c>
      <c r="B330" s="356" t="s">
        <v>3077</v>
      </c>
      <c r="C330" s="192" t="s">
        <v>2401</v>
      </c>
      <c r="D330" s="634" t="s">
        <v>4350</v>
      </c>
      <c r="E330" s="357"/>
      <c r="F330" s="358"/>
      <c r="G330" s="355" t="s">
        <v>3074</v>
      </c>
      <c r="H330" s="638"/>
      <c r="I330" s="351"/>
      <c r="J330" s="642">
        <v>25200</v>
      </c>
      <c r="K330" s="642">
        <v>25200</v>
      </c>
    </row>
    <row r="331" spans="1:11" ht="49.5">
      <c r="A331" s="192">
        <v>328</v>
      </c>
      <c r="B331" s="356" t="s">
        <v>3078</v>
      </c>
      <c r="C331" s="192" t="s">
        <v>2401</v>
      </c>
      <c r="D331" s="634" t="s">
        <v>4350</v>
      </c>
      <c r="E331" s="357"/>
      <c r="F331" s="358"/>
      <c r="G331" s="355" t="s">
        <v>3074</v>
      </c>
      <c r="H331" s="638"/>
      <c r="I331" s="351"/>
      <c r="J331" s="642">
        <v>44800</v>
      </c>
      <c r="K331" s="642">
        <v>44800</v>
      </c>
    </row>
    <row r="332" spans="1:11" ht="49.5">
      <c r="A332" s="192">
        <v>329</v>
      </c>
      <c r="B332" s="356" t="s">
        <v>3079</v>
      </c>
      <c r="C332" s="192" t="s">
        <v>2401</v>
      </c>
      <c r="D332" s="634" t="s">
        <v>4350</v>
      </c>
      <c r="E332" s="357"/>
      <c r="F332" s="358"/>
      <c r="G332" s="355" t="s">
        <v>3074</v>
      </c>
      <c r="H332" s="638"/>
      <c r="I332" s="351"/>
      <c r="J332" s="642">
        <v>44800</v>
      </c>
      <c r="K332" s="642">
        <v>44800</v>
      </c>
    </row>
    <row r="333" spans="1:11" ht="49.5">
      <c r="A333" s="192">
        <v>330</v>
      </c>
      <c r="B333" s="356" t="s">
        <v>3080</v>
      </c>
      <c r="C333" s="192" t="s">
        <v>2401</v>
      </c>
      <c r="D333" s="634" t="s">
        <v>4350</v>
      </c>
      <c r="E333" s="357"/>
      <c r="F333" s="358"/>
      <c r="G333" s="355" t="s">
        <v>3081</v>
      </c>
      <c r="H333" s="638"/>
      <c r="I333" s="351"/>
      <c r="J333" s="642">
        <v>22400</v>
      </c>
      <c r="K333" s="642">
        <v>22400</v>
      </c>
    </row>
    <row r="334" spans="1:11" ht="49.5">
      <c r="A334" s="192">
        <v>331</v>
      </c>
      <c r="B334" s="356" t="s">
        <v>3082</v>
      </c>
      <c r="C334" s="192" t="s">
        <v>2401</v>
      </c>
      <c r="D334" s="634" t="s">
        <v>4350</v>
      </c>
      <c r="E334" s="357"/>
      <c r="F334" s="358"/>
      <c r="G334" s="355" t="s">
        <v>3083</v>
      </c>
      <c r="H334" s="638"/>
      <c r="I334" s="351"/>
      <c r="J334" s="642">
        <v>22400</v>
      </c>
      <c r="K334" s="642">
        <v>22400</v>
      </c>
    </row>
    <row r="335" spans="1:11" ht="49.5">
      <c r="A335" s="192">
        <v>332</v>
      </c>
      <c r="B335" s="356" t="s">
        <v>3084</v>
      </c>
      <c r="C335" s="192" t="s">
        <v>2401</v>
      </c>
      <c r="D335" s="634" t="s">
        <v>4350</v>
      </c>
      <c r="E335" s="357"/>
      <c r="F335" s="358"/>
      <c r="G335" s="355" t="s">
        <v>3085</v>
      </c>
      <c r="H335" s="638"/>
      <c r="I335" s="351"/>
      <c r="J335" s="642">
        <v>33600</v>
      </c>
      <c r="K335" s="642">
        <v>33600</v>
      </c>
    </row>
    <row r="336" spans="1:11" ht="49.5">
      <c r="A336" s="192">
        <v>333</v>
      </c>
      <c r="B336" s="356" t="s">
        <v>3086</v>
      </c>
      <c r="C336" s="192" t="s">
        <v>2401</v>
      </c>
      <c r="D336" s="634" t="s">
        <v>4350</v>
      </c>
      <c r="E336" s="357"/>
      <c r="F336" s="358"/>
      <c r="G336" s="355" t="s">
        <v>3081</v>
      </c>
      <c r="H336" s="638"/>
      <c r="I336" s="351"/>
      <c r="J336" s="642">
        <v>12600</v>
      </c>
      <c r="K336" s="642">
        <v>12600</v>
      </c>
    </row>
    <row r="337" spans="1:12" ht="49.5">
      <c r="A337" s="192">
        <v>334</v>
      </c>
      <c r="B337" s="356" t="s">
        <v>3087</v>
      </c>
      <c r="C337" s="192" t="s">
        <v>2401</v>
      </c>
      <c r="D337" s="634" t="s">
        <v>4350</v>
      </c>
      <c r="E337" s="357"/>
      <c r="F337" s="358"/>
      <c r="G337" s="355" t="s">
        <v>3081</v>
      </c>
      <c r="H337" s="638"/>
      <c r="I337" s="351"/>
      <c r="J337" s="642">
        <v>22400</v>
      </c>
      <c r="K337" s="642">
        <v>22400</v>
      </c>
    </row>
    <row r="338" spans="1:12" ht="49.5">
      <c r="A338" s="192">
        <v>335</v>
      </c>
      <c r="B338" s="356" t="s">
        <v>243</v>
      </c>
      <c r="C338" s="192" t="s">
        <v>2401</v>
      </c>
      <c r="D338" s="634" t="s">
        <v>4350</v>
      </c>
      <c r="E338" s="357"/>
      <c r="F338" s="358"/>
      <c r="G338" s="355" t="s">
        <v>3088</v>
      </c>
      <c r="H338" s="638"/>
      <c r="I338" s="351"/>
      <c r="J338" s="642">
        <v>6300</v>
      </c>
      <c r="K338" s="642">
        <v>6300</v>
      </c>
    </row>
    <row r="339" spans="1:12" ht="49.5">
      <c r="A339" s="192">
        <v>336</v>
      </c>
      <c r="B339" s="356" t="s">
        <v>3089</v>
      </c>
      <c r="C339" s="192" t="s">
        <v>2401</v>
      </c>
      <c r="D339" s="634" t="s">
        <v>4350</v>
      </c>
      <c r="E339" s="357"/>
      <c r="F339" s="358"/>
      <c r="G339" s="355" t="s">
        <v>3081</v>
      </c>
      <c r="H339" s="638"/>
      <c r="I339" s="351"/>
      <c r="J339" s="642">
        <v>12600</v>
      </c>
      <c r="K339" s="642">
        <v>12600</v>
      </c>
    </row>
    <row r="340" spans="1:12" ht="49.5">
      <c r="A340" s="192">
        <v>337</v>
      </c>
      <c r="B340" s="356" t="s">
        <v>706</v>
      </c>
      <c r="C340" s="192" t="s">
        <v>2401</v>
      </c>
      <c r="D340" s="634" t="s">
        <v>4350</v>
      </c>
      <c r="E340" s="357"/>
      <c r="F340" s="358"/>
      <c r="G340" s="355" t="s">
        <v>3085</v>
      </c>
      <c r="H340" s="638"/>
      <c r="I340" s="351"/>
      <c r="J340" s="642">
        <v>12600</v>
      </c>
      <c r="K340" s="642">
        <v>12600</v>
      </c>
    </row>
    <row r="341" spans="1:12" ht="49.5">
      <c r="A341" s="192">
        <v>338</v>
      </c>
      <c r="B341" s="356" t="s">
        <v>3090</v>
      </c>
      <c r="C341" s="192" t="s">
        <v>2401</v>
      </c>
      <c r="D341" s="634" t="s">
        <v>4350</v>
      </c>
      <c r="E341" s="357"/>
      <c r="F341" s="358"/>
      <c r="G341" s="355" t="s">
        <v>3091</v>
      </c>
      <c r="H341" s="638"/>
      <c r="I341" s="351"/>
      <c r="J341" s="642">
        <v>25200</v>
      </c>
      <c r="K341" s="642">
        <v>25200</v>
      </c>
    </row>
    <row r="342" spans="1:12" ht="49.5">
      <c r="A342" s="192">
        <v>339</v>
      </c>
      <c r="B342" s="356" t="s">
        <v>3092</v>
      </c>
      <c r="C342" s="192" t="s">
        <v>2401</v>
      </c>
      <c r="D342" s="634" t="s">
        <v>4350</v>
      </c>
      <c r="E342" s="357"/>
      <c r="F342" s="358"/>
      <c r="G342" s="355" t="s">
        <v>3074</v>
      </c>
      <c r="H342" s="638"/>
      <c r="I342" s="351"/>
      <c r="J342" s="642">
        <v>25200</v>
      </c>
      <c r="K342" s="642">
        <v>25200</v>
      </c>
    </row>
    <row r="343" spans="1:12" ht="49.5">
      <c r="A343" s="192">
        <v>340</v>
      </c>
      <c r="B343" s="356" t="s">
        <v>3020</v>
      </c>
      <c r="C343" s="192" t="s">
        <v>2401</v>
      </c>
      <c r="D343" s="634" t="s">
        <v>4350</v>
      </c>
      <c r="E343" s="357"/>
      <c r="F343" s="358"/>
      <c r="G343" s="355" t="s">
        <v>3074</v>
      </c>
      <c r="H343" s="638"/>
      <c r="I343" s="351"/>
      <c r="J343" s="642">
        <v>56000</v>
      </c>
      <c r="K343" s="642">
        <v>56000</v>
      </c>
    </row>
    <row r="344" spans="1:12" ht="49.5">
      <c r="A344" s="192">
        <v>341</v>
      </c>
      <c r="B344" s="356" t="s">
        <v>3093</v>
      </c>
      <c r="C344" s="192" t="s">
        <v>2401</v>
      </c>
      <c r="D344" s="634" t="s">
        <v>4350</v>
      </c>
      <c r="E344" s="357"/>
      <c r="F344" s="358"/>
      <c r="G344" s="355" t="s">
        <v>3094</v>
      </c>
      <c r="H344" s="638"/>
      <c r="I344" s="351"/>
      <c r="J344" s="642">
        <v>28000</v>
      </c>
      <c r="K344" s="642">
        <v>28000</v>
      </c>
    </row>
    <row r="345" spans="1:12" ht="49.5">
      <c r="A345" s="192">
        <v>342</v>
      </c>
      <c r="B345" s="356" t="s">
        <v>3095</v>
      </c>
      <c r="C345" s="192" t="s">
        <v>2401</v>
      </c>
      <c r="D345" s="634" t="s">
        <v>4350</v>
      </c>
      <c r="E345" s="357"/>
      <c r="F345" s="358"/>
      <c r="G345" s="355" t="s">
        <v>3096</v>
      </c>
      <c r="H345" s="638"/>
      <c r="I345" s="351"/>
      <c r="J345" s="642">
        <v>44800</v>
      </c>
      <c r="K345" s="642">
        <v>44800</v>
      </c>
    </row>
    <row r="346" spans="1:12" ht="49.5">
      <c r="A346" s="192">
        <v>343</v>
      </c>
      <c r="B346" s="356" t="s">
        <v>3097</v>
      </c>
      <c r="C346" s="192" t="s">
        <v>2401</v>
      </c>
      <c r="D346" s="634" t="s">
        <v>4350</v>
      </c>
      <c r="E346" s="357"/>
      <c r="F346" s="358"/>
      <c r="G346" s="355" t="s">
        <v>3096</v>
      </c>
      <c r="H346" s="638"/>
      <c r="I346" s="351"/>
      <c r="J346" s="642">
        <v>25200</v>
      </c>
      <c r="K346" s="642">
        <v>25200</v>
      </c>
    </row>
    <row r="347" spans="1:12" ht="49.5">
      <c r="A347" s="192">
        <v>344</v>
      </c>
      <c r="B347" s="356" t="s">
        <v>3098</v>
      </c>
      <c r="C347" s="192" t="s">
        <v>2401</v>
      </c>
      <c r="D347" s="634" t="s">
        <v>4350</v>
      </c>
      <c r="E347" s="357"/>
      <c r="F347" s="358"/>
      <c r="G347" s="355" t="s">
        <v>3096</v>
      </c>
      <c r="H347" s="638"/>
      <c r="I347" s="351"/>
      <c r="J347" s="642">
        <v>44800</v>
      </c>
      <c r="K347" s="642">
        <v>44800</v>
      </c>
    </row>
    <row r="348" spans="1:12" ht="49.5">
      <c r="A348" s="192">
        <v>345</v>
      </c>
      <c r="B348" s="356" t="s">
        <v>3099</v>
      </c>
      <c r="C348" s="192" t="s">
        <v>2401</v>
      </c>
      <c r="D348" s="634" t="s">
        <v>4350</v>
      </c>
      <c r="E348" s="357"/>
      <c r="F348" s="358"/>
      <c r="G348" s="355" t="s">
        <v>3100</v>
      </c>
      <c r="H348" s="638"/>
      <c r="I348" s="351"/>
      <c r="J348" s="642">
        <v>24420</v>
      </c>
      <c r="K348" s="642">
        <v>24420</v>
      </c>
    </row>
    <row r="349" spans="1:12" ht="15.75">
      <c r="A349" s="87"/>
      <c r="B349" s="87" t="s">
        <v>330</v>
      </c>
      <c r="C349" s="87"/>
      <c r="D349" s="87"/>
      <c r="E349" s="87"/>
      <c r="F349" s="87"/>
      <c r="G349" s="87"/>
      <c r="H349" s="649">
        <f>SUM(H4:H348)</f>
        <v>5733755</v>
      </c>
      <c r="I349" s="650">
        <f>SUM(I4:I348)</f>
        <v>3033080</v>
      </c>
      <c r="J349" s="341">
        <f>SUM(J4:J348)</f>
        <v>40898051.460000001</v>
      </c>
      <c r="K349" s="651">
        <f>SUM(K4:K348)</f>
        <v>43598726.460000001</v>
      </c>
    </row>
    <row r="350" spans="1:12" ht="15.75">
      <c r="A350" s="86" t="s">
        <v>331</v>
      </c>
      <c r="B350" s="86" t="s">
        <v>332</v>
      </c>
      <c r="C350" s="86"/>
      <c r="D350" s="86"/>
      <c r="E350" s="86"/>
      <c r="F350" s="86"/>
      <c r="G350" s="86"/>
      <c r="H350" s="86"/>
      <c r="I350" s="86"/>
      <c r="J350" s="86"/>
      <c r="K350" s="86"/>
    </row>
    <row r="351" spans="1:12" ht="47.25">
      <c r="A351" s="192">
        <v>1</v>
      </c>
      <c r="B351" s="634" t="s">
        <v>1660</v>
      </c>
      <c r="C351" s="192" t="s">
        <v>591</v>
      </c>
      <c r="D351" s="634" t="s">
        <v>4353</v>
      </c>
      <c r="E351" s="652">
        <v>975</v>
      </c>
      <c r="F351" s="653">
        <v>44720</v>
      </c>
      <c r="G351" s="634" t="s">
        <v>1661</v>
      </c>
      <c r="H351" s="654">
        <v>126250</v>
      </c>
      <c r="I351" s="655">
        <v>126250</v>
      </c>
      <c r="J351" s="192"/>
      <c r="K351" s="639">
        <v>0</v>
      </c>
      <c r="L351" s="914"/>
    </row>
    <row r="352" spans="1:12" ht="31.5">
      <c r="A352" s="192">
        <v>2</v>
      </c>
      <c r="B352" s="634" t="s">
        <v>1657</v>
      </c>
      <c r="C352" s="192" t="s">
        <v>575</v>
      </c>
      <c r="D352" s="634" t="s">
        <v>4354</v>
      </c>
      <c r="E352" s="652">
        <v>1199</v>
      </c>
      <c r="F352" s="653" t="s">
        <v>1658</v>
      </c>
      <c r="G352" s="634" t="s">
        <v>1659</v>
      </c>
      <c r="H352" s="654">
        <v>2085250</v>
      </c>
      <c r="I352" s="655">
        <v>0</v>
      </c>
      <c r="J352" s="192"/>
      <c r="K352" s="639">
        <v>2085250</v>
      </c>
      <c r="L352" s="914"/>
    </row>
    <row r="353" spans="1:11" ht="31.5">
      <c r="A353" s="656">
        <v>3</v>
      </c>
      <c r="B353" s="657" t="s">
        <v>1662</v>
      </c>
      <c r="C353" s="656" t="s">
        <v>376</v>
      </c>
      <c r="D353" s="634" t="s">
        <v>4354</v>
      </c>
      <c r="E353" s="192"/>
      <c r="F353" s="192"/>
      <c r="G353" s="634" t="s">
        <v>1663</v>
      </c>
      <c r="H353" s="654"/>
      <c r="I353" s="655"/>
      <c r="J353" s="639">
        <v>1277160</v>
      </c>
      <c r="K353" s="639">
        <v>1277160</v>
      </c>
    </row>
    <row r="354" spans="1:11" ht="47.25">
      <c r="A354" s="192">
        <v>4</v>
      </c>
      <c r="B354" s="658" t="s">
        <v>3103</v>
      </c>
      <c r="C354" s="656" t="s">
        <v>2401</v>
      </c>
      <c r="D354" s="657" t="s">
        <v>4354</v>
      </c>
      <c r="E354" s="656"/>
      <c r="F354" s="656"/>
      <c r="G354" s="657" t="s">
        <v>4355</v>
      </c>
      <c r="H354" s="659"/>
      <c r="I354" s="660"/>
      <c r="J354" s="661">
        <v>56995.199999999997</v>
      </c>
      <c r="K354" s="662">
        <v>56995.199999999997</v>
      </c>
    </row>
    <row r="355" spans="1:11" ht="45">
      <c r="A355" s="192">
        <v>5</v>
      </c>
      <c r="B355" s="658" t="s">
        <v>4356</v>
      </c>
      <c r="C355" s="656" t="s">
        <v>2401</v>
      </c>
      <c r="D355" s="657" t="s">
        <v>4354</v>
      </c>
      <c r="E355" s="656"/>
      <c r="F355" s="656"/>
      <c r="G355" s="658" t="s">
        <v>4357</v>
      </c>
      <c r="H355" s="659"/>
      <c r="I355" s="659"/>
      <c r="J355" s="661">
        <v>15512.4</v>
      </c>
      <c r="K355" s="662">
        <v>15512.4</v>
      </c>
    </row>
    <row r="356" spans="1:11" ht="47.25">
      <c r="A356" s="656">
        <v>6</v>
      </c>
      <c r="B356" s="658" t="s">
        <v>4358</v>
      </c>
      <c r="C356" s="656" t="s">
        <v>2401</v>
      </c>
      <c r="D356" s="657" t="s">
        <v>4354</v>
      </c>
      <c r="E356" s="656"/>
      <c r="F356" s="656"/>
      <c r="G356" s="657" t="s">
        <v>4359</v>
      </c>
      <c r="H356" s="659"/>
      <c r="I356" s="659"/>
      <c r="J356" s="661">
        <v>199990</v>
      </c>
      <c r="K356" s="662">
        <v>199990</v>
      </c>
    </row>
    <row r="357" spans="1:11" ht="63">
      <c r="A357" s="192">
        <v>7</v>
      </c>
      <c r="B357" s="663" t="s">
        <v>8</v>
      </c>
      <c r="C357" s="192" t="s">
        <v>2401</v>
      </c>
      <c r="D357" s="634" t="s">
        <v>4354</v>
      </c>
      <c r="E357" s="192"/>
      <c r="F357" s="192"/>
      <c r="G357" s="634" t="s">
        <v>4360</v>
      </c>
      <c r="H357" s="654"/>
      <c r="I357" s="654"/>
      <c r="J357" s="342">
        <v>31205.75</v>
      </c>
      <c r="K357" s="639">
        <v>31205.75</v>
      </c>
    </row>
    <row r="358" spans="1:11" ht="63">
      <c r="A358" s="192">
        <v>8</v>
      </c>
      <c r="B358" s="663" t="s">
        <v>8</v>
      </c>
      <c r="C358" s="656" t="s">
        <v>2401</v>
      </c>
      <c r="D358" s="657" t="s">
        <v>4354</v>
      </c>
      <c r="E358" s="664"/>
      <c r="F358" s="664"/>
      <c r="G358" s="665" t="s">
        <v>4361</v>
      </c>
      <c r="H358" s="666"/>
      <c r="I358" s="667"/>
      <c r="J358" s="668">
        <v>54298</v>
      </c>
      <c r="K358" s="669">
        <v>54298</v>
      </c>
    </row>
    <row r="359" spans="1:11" ht="47.25">
      <c r="A359" s="656">
        <v>9</v>
      </c>
      <c r="B359" s="663" t="s">
        <v>8</v>
      </c>
      <c r="C359" s="192" t="s">
        <v>2401</v>
      </c>
      <c r="D359" s="634" t="s">
        <v>4354</v>
      </c>
      <c r="E359" s="664"/>
      <c r="F359" s="664"/>
      <c r="G359" s="665" t="s">
        <v>4362</v>
      </c>
      <c r="H359" s="666"/>
      <c r="I359" s="667"/>
      <c r="J359" s="668">
        <v>180993.45</v>
      </c>
      <c r="K359" s="669">
        <v>180993.45</v>
      </c>
    </row>
    <row r="360" spans="1:11" ht="45">
      <c r="A360" s="192">
        <v>10</v>
      </c>
      <c r="B360" s="663" t="s">
        <v>3101</v>
      </c>
      <c r="C360" s="192" t="s">
        <v>2401</v>
      </c>
      <c r="D360" s="634" t="s">
        <v>4354</v>
      </c>
      <c r="E360" s="652">
        <v>271</v>
      </c>
      <c r="F360" s="670">
        <v>45810</v>
      </c>
      <c r="G360" s="663" t="s">
        <v>3102</v>
      </c>
      <c r="H360" s="654"/>
      <c r="I360" s="655"/>
      <c r="J360" s="671">
        <v>1896336.3</v>
      </c>
      <c r="K360" s="671">
        <v>1896336.3</v>
      </c>
    </row>
    <row r="361" spans="1:11" ht="45">
      <c r="A361" s="192">
        <v>11</v>
      </c>
      <c r="B361" s="663" t="s">
        <v>3103</v>
      </c>
      <c r="C361" s="192" t="s">
        <v>2401</v>
      </c>
      <c r="D361" s="634" t="s">
        <v>4354</v>
      </c>
      <c r="E361" s="652">
        <v>282</v>
      </c>
      <c r="F361" s="670">
        <v>45810</v>
      </c>
      <c r="G361" s="663" t="s">
        <v>3104</v>
      </c>
      <c r="H361" s="654"/>
      <c r="I361" s="655"/>
      <c r="J361" s="671">
        <v>1456698.65</v>
      </c>
      <c r="K361" s="671">
        <v>1456698.65</v>
      </c>
    </row>
    <row r="362" spans="1:11" ht="45">
      <c r="A362" s="656">
        <v>12</v>
      </c>
      <c r="B362" s="663" t="s">
        <v>3105</v>
      </c>
      <c r="C362" s="192" t="s">
        <v>2401</v>
      </c>
      <c r="D362" s="634" t="s">
        <v>4354</v>
      </c>
      <c r="E362" s="652">
        <v>235</v>
      </c>
      <c r="F362" s="670">
        <v>45470</v>
      </c>
      <c r="G362" s="663" t="s">
        <v>3106</v>
      </c>
      <c r="H362" s="654"/>
      <c r="I362" s="655"/>
      <c r="J362" s="671">
        <v>912700</v>
      </c>
      <c r="K362" s="671">
        <v>912700</v>
      </c>
    </row>
    <row r="363" spans="1:11" ht="31.5">
      <c r="A363" s="192">
        <v>13</v>
      </c>
      <c r="B363" s="663" t="s">
        <v>1417</v>
      </c>
      <c r="C363" s="192" t="s">
        <v>2401</v>
      </c>
      <c r="D363" s="634" t="s">
        <v>4363</v>
      </c>
      <c r="E363" s="652">
        <v>52513</v>
      </c>
      <c r="F363" s="670">
        <v>45097</v>
      </c>
      <c r="G363" s="663" t="s">
        <v>3107</v>
      </c>
      <c r="H363" s="654"/>
      <c r="I363" s="655"/>
      <c r="J363" s="671">
        <v>4672500</v>
      </c>
      <c r="K363" s="671">
        <v>4672500</v>
      </c>
    </row>
    <row r="364" spans="1:11" ht="31.5">
      <c r="A364" s="192">
        <v>14</v>
      </c>
      <c r="B364" s="663" t="s">
        <v>3108</v>
      </c>
      <c r="C364" s="192" t="s">
        <v>2401</v>
      </c>
      <c r="D364" s="634" t="s">
        <v>4363</v>
      </c>
      <c r="E364" s="652">
        <v>56763</v>
      </c>
      <c r="F364" s="670">
        <v>45415</v>
      </c>
      <c r="G364" s="663" t="s">
        <v>3107</v>
      </c>
      <c r="H364" s="654"/>
      <c r="I364" s="655"/>
      <c r="J364" s="671">
        <v>3000000</v>
      </c>
      <c r="K364" s="671">
        <v>3000000</v>
      </c>
    </row>
    <row r="365" spans="1:11" ht="31.5">
      <c r="A365" s="656">
        <v>15</v>
      </c>
      <c r="B365" s="663" t="s">
        <v>3108</v>
      </c>
      <c r="C365" s="192" t="s">
        <v>2401</v>
      </c>
      <c r="D365" s="634" t="s">
        <v>4363</v>
      </c>
      <c r="E365" s="652">
        <v>56762</v>
      </c>
      <c r="F365" s="670">
        <v>45415</v>
      </c>
      <c r="G365" s="663" t="s">
        <v>3107</v>
      </c>
      <c r="H365" s="654"/>
      <c r="I365" s="655"/>
      <c r="J365" s="671">
        <v>2800000</v>
      </c>
      <c r="K365" s="671">
        <v>2800000</v>
      </c>
    </row>
    <row r="366" spans="1:11" ht="31.5">
      <c r="A366" s="192">
        <v>16</v>
      </c>
      <c r="B366" s="663" t="s">
        <v>3108</v>
      </c>
      <c r="C366" s="192" t="s">
        <v>2401</v>
      </c>
      <c r="D366" s="634" t="s">
        <v>4363</v>
      </c>
      <c r="E366" s="652">
        <v>52539</v>
      </c>
      <c r="F366" s="670">
        <v>45415</v>
      </c>
      <c r="G366" s="663" t="s">
        <v>3109</v>
      </c>
      <c r="H366" s="654"/>
      <c r="I366" s="655"/>
      <c r="J366" s="671">
        <v>2500000</v>
      </c>
      <c r="K366" s="671">
        <v>2500000</v>
      </c>
    </row>
    <row r="367" spans="1:11" ht="31.5">
      <c r="A367" s="192">
        <v>17</v>
      </c>
      <c r="B367" s="663" t="s">
        <v>3108</v>
      </c>
      <c r="C367" s="192" t="s">
        <v>2401</v>
      </c>
      <c r="D367" s="634" t="s">
        <v>4363</v>
      </c>
      <c r="E367" s="652">
        <v>56755</v>
      </c>
      <c r="F367" s="670">
        <v>45415</v>
      </c>
      <c r="G367" s="663" t="s">
        <v>3109</v>
      </c>
      <c r="H367" s="654"/>
      <c r="I367" s="655"/>
      <c r="J367" s="671">
        <v>3000000</v>
      </c>
      <c r="K367" s="671">
        <v>3000000</v>
      </c>
    </row>
    <row r="368" spans="1:11" ht="31.5">
      <c r="A368" s="656">
        <v>18</v>
      </c>
      <c r="B368" s="663" t="s">
        <v>3110</v>
      </c>
      <c r="C368" s="192" t="s">
        <v>2401</v>
      </c>
      <c r="D368" s="634" t="s">
        <v>4363</v>
      </c>
      <c r="E368" s="652">
        <v>52538</v>
      </c>
      <c r="F368" s="670">
        <v>45415</v>
      </c>
      <c r="G368" s="663" t="s">
        <v>3109</v>
      </c>
      <c r="H368" s="654"/>
      <c r="I368" s="655"/>
      <c r="J368" s="671">
        <v>2500000</v>
      </c>
      <c r="K368" s="671">
        <v>2500000</v>
      </c>
    </row>
    <row r="369" spans="1:11" ht="31.5">
      <c r="A369" s="192">
        <v>19</v>
      </c>
      <c r="B369" s="663" t="s">
        <v>3110</v>
      </c>
      <c r="C369" s="192" t="s">
        <v>2401</v>
      </c>
      <c r="D369" s="634" t="s">
        <v>4363</v>
      </c>
      <c r="E369" s="652">
        <v>56756</v>
      </c>
      <c r="F369" s="670">
        <v>45415</v>
      </c>
      <c r="G369" s="663" t="s">
        <v>3109</v>
      </c>
      <c r="H369" s="654"/>
      <c r="I369" s="655"/>
      <c r="J369" s="671">
        <v>3000000</v>
      </c>
      <c r="K369" s="671">
        <v>3000000</v>
      </c>
    </row>
    <row r="370" spans="1:11" ht="31.5">
      <c r="A370" s="192">
        <v>20</v>
      </c>
      <c r="B370" s="663" t="s">
        <v>3110</v>
      </c>
      <c r="C370" s="192" t="s">
        <v>2401</v>
      </c>
      <c r="D370" s="634" t="s">
        <v>4363</v>
      </c>
      <c r="E370" s="652">
        <v>56759</v>
      </c>
      <c r="F370" s="670">
        <v>45415</v>
      </c>
      <c r="G370" s="663" t="s">
        <v>3107</v>
      </c>
      <c r="H370" s="654"/>
      <c r="I370" s="655"/>
      <c r="J370" s="671">
        <v>3000000</v>
      </c>
      <c r="K370" s="671">
        <v>3000000</v>
      </c>
    </row>
    <row r="371" spans="1:11" ht="31.5">
      <c r="A371" s="656">
        <v>21</v>
      </c>
      <c r="B371" s="663" t="s">
        <v>3110</v>
      </c>
      <c r="C371" s="192" t="s">
        <v>2401</v>
      </c>
      <c r="D371" s="634" t="s">
        <v>4363</v>
      </c>
      <c r="E371" s="652">
        <v>56760</v>
      </c>
      <c r="F371" s="670">
        <v>45415</v>
      </c>
      <c r="G371" s="663" t="s">
        <v>3107</v>
      </c>
      <c r="H371" s="654"/>
      <c r="I371" s="655"/>
      <c r="J371" s="671">
        <v>2800000</v>
      </c>
      <c r="K371" s="671">
        <v>2800000</v>
      </c>
    </row>
    <row r="372" spans="1:11" ht="45">
      <c r="A372" s="192">
        <v>22</v>
      </c>
      <c r="B372" s="663" t="s">
        <v>3111</v>
      </c>
      <c r="C372" s="192" t="s">
        <v>2401</v>
      </c>
      <c r="D372" s="634" t="s">
        <v>4354</v>
      </c>
      <c r="E372" s="652">
        <v>7000</v>
      </c>
      <c r="F372" s="670"/>
      <c r="G372" s="663" t="s">
        <v>3112</v>
      </c>
      <c r="H372" s="654"/>
      <c r="I372" s="655"/>
      <c r="J372" s="671">
        <v>750000</v>
      </c>
      <c r="K372" s="671">
        <v>750000</v>
      </c>
    </row>
    <row r="373" spans="1:11" ht="15.75">
      <c r="A373" s="87"/>
      <c r="B373" s="87" t="s">
        <v>330</v>
      </c>
      <c r="C373" s="87"/>
      <c r="D373" s="87"/>
      <c r="E373" s="87"/>
      <c r="F373" s="87"/>
      <c r="G373" s="87"/>
      <c r="H373" s="649">
        <f>SUM(H351:H353)</f>
        <v>2211500</v>
      </c>
      <c r="I373" s="672">
        <f>SUM(I351:I353)</f>
        <v>126250</v>
      </c>
      <c r="J373" s="341">
        <f>SUM(J351:J372)</f>
        <v>34104389.75</v>
      </c>
      <c r="K373" s="649">
        <f>SUM(K351:K372)</f>
        <v>36189639.75</v>
      </c>
    </row>
    <row r="374" spans="1:11" ht="15.75">
      <c r="A374" s="86"/>
      <c r="B374" s="86" t="s">
        <v>334</v>
      </c>
      <c r="C374" s="86"/>
      <c r="D374" s="86"/>
      <c r="E374" s="86"/>
      <c r="F374" s="86"/>
      <c r="G374" s="86"/>
      <c r="H374" s="673">
        <f>H349+H373</f>
        <v>7945255</v>
      </c>
      <c r="I374" s="674">
        <f>I349+I373</f>
        <v>3159330</v>
      </c>
      <c r="J374" s="673">
        <f>J349+J373</f>
        <v>75002441.210000008</v>
      </c>
      <c r="K374" s="673">
        <f>K349+K373</f>
        <v>79788366.210000008</v>
      </c>
    </row>
    <row r="376" spans="1:11" ht="15.75" thickBot="1">
      <c r="J376" s="914"/>
      <c r="K376" s="914"/>
    </row>
    <row r="377" spans="1:11" ht="15.75" thickBot="1">
      <c r="D377" s="1358" t="s">
        <v>336</v>
      </c>
      <c r="E377" s="1360" t="s">
        <v>337</v>
      </c>
      <c r="F377" s="1361"/>
      <c r="G377" s="1361"/>
      <c r="H377" s="1362"/>
      <c r="I377" s="1363" t="s">
        <v>338</v>
      </c>
      <c r="K377" s="914"/>
    </row>
    <row r="378" spans="1:11" ht="29.25" thickBot="1">
      <c r="D378" s="1359"/>
      <c r="E378" s="90" t="s">
        <v>339</v>
      </c>
      <c r="F378" s="90" t="s">
        <v>340</v>
      </c>
      <c r="G378" s="90" t="s">
        <v>341</v>
      </c>
      <c r="H378" s="90" t="s">
        <v>342</v>
      </c>
      <c r="I378" s="1364"/>
      <c r="K378" s="914"/>
    </row>
    <row r="379" spans="1:11" ht="29.25" thickBot="1">
      <c r="D379" s="91" t="s">
        <v>343</v>
      </c>
      <c r="E379" s="90">
        <v>32827229.75</v>
      </c>
      <c r="F379" s="90">
        <v>1277160</v>
      </c>
      <c r="G379" s="90">
        <v>2085250</v>
      </c>
      <c r="H379" s="90"/>
      <c r="I379" s="90">
        <v>36189639.75</v>
      </c>
    </row>
    <row r="380" spans="1:11" ht="60.75" thickBot="1">
      <c r="D380" s="92" t="s">
        <v>344</v>
      </c>
      <c r="E380" s="93">
        <v>14860385.26</v>
      </c>
      <c r="F380" s="93">
        <v>930672</v>
      </c>
      <c r="G380" s="93">
        <v>3023100</v>
      </c>
      <c r="H380" s="93">
        <v>21935507.199999999</v>
      </c>
      <c r="I380" s="90">
        <v>40749664.460000001</v>
      </c>
    </row>
    <row r="381" spans="1:11" ht="75.75" thickBot="1">
      <c r="D381" s="92" t="s">
        <v>345</v>
      </c>
      <c r="E381" s="93">
        <v>361680</v>
      </c>
      <c r="F381" s="93">
        <v>80262</v>
      </c>
      <c r="G381" s="93"/>
      <c r="H381" s="93"/>
      <c r="I381" s="90">
        <v>441942</v>
      </c>
    </row>
    <row r="382" spans="1:11" ht="45.75" thickBot="1">
      <c r="D382" s="92" t="s">
        <v>346</v>
      </c>
      <c r="E382" s="93">
        <v>2407120</v>
      </c>
      <c r="F382" s="93"/>
      <c r="G382" s="93"/>
      <c r="H382" s="93"/>
      <c r="I382" s="90">
        <v>2407120</v>
      </c>
    </row>
    <row r="383" spans="1:11" ht="29.25" thickBot="1">
      <c r="D383" s="94" t="s">
        <v>347</v>
      </c>
      <c r="E383" s="93">
        <f>SUM(E380:E382)</f>
        <v>17629185.259999998</v>
      </c>
      <c r="F383" s="93">
        <f>SUM(F380:F382)</f>
        <v>1010934</v>
      </c>
      <c r="G383" s="93">
        <f>SUM(G380:G382)</f>
        <v>3023100</v>
      </c>
      <c r="H383" s="93">
        <f>SUM(H379:H382)</f>
        <v>21935507.199999999</v>
      </c>
      <c r="I383" s="90"/>
      <c r="K383" s="914"/>
    </row>
    <row r="384" spans="1:11" ht="29.25" thickBot="1">
      <c r="D384" s="91" t="s">
        <v>348</v>
      </c>
      <c r="E384" s="90">
        <f>E383+E379</f>
        <v>50456415.009999998</v>
      </c>
      <c r="F384" s="90">
        <f t="shared" ref="F384:H384" si="0">F383+F379</f>
        <v>2288094</v>
      </c>
      <c r="G384" s="90">
        <f t="shared" si="0"/>
        <v>5108350</v>
      </c>
      <c r="H384" s="90">
        <f t="shared" si="0"/>
        <v>21935507.199999999</v>
      </c>
      <c r="I384" s="90">
        <f t="shared" ref="I384" si="1">SUM(E384:H384)</f>
        <v>79788366.209999993</v>
      </c>
    </row>
    <row r="385" spans="4:9" ht="15.75" thickBot="1">
      <c r="D385" s="91" t="s">
        <v>349</v>
      </c>
      <c r="E385" s="95" t="s">
        <v>4801</v>
      </c>
      <c r="F385" s="95" t="s">
        <v>4801</v>
      </c>
      <c r="G385" s="95" t="s">
        <v>4801</v>
      </c>
      <c r="H385" s="95" t="s">
        <v>4801</v>
      </c>
      <c r="I385" s="95">
        <v>1</v>
      </c>
    </row>
    <row r="386" spans="4:9">
      <c r="D386" s="88"/>
      <c r="E386" s="1104"/>
      <c r="F386" s="1104"/>
      <c r="G386" s="1104"/>
      <c r="H386" s="1104"/>
      <c r="I386" s="1104"/>
    </row>
    <row r="387" spans="4:9">
      <c r="D387" s="88"/>
      <c r="E387" s="1104"/>
      <c r="F387" s="1104"/>
      <c r="G387" s="1104"/>
      <c r="H387" s="1104"/>
      <c r="I387" s="1104"/>
    </row>
    <row r="388" spans="4:9">
      <c r="D388" s="88"/>
      <c r="E388" s="1104"/>
      <c r="F388" s="1104"/>
      <c r="G388" s="1104"/>
      <c r="H388" s="1104"/>
      <c r="I388" s="1104"/>
    </row>
    <row r="389" spans="4:9" ht="15.75">
      <c r="D389" s="1126" t="s">
        <v>4796</v>
      </c>
      <c r="E389" s="1136"/>
      <c r="F389" s="1136" t="s">
        <v>4806</v>
      </c>
      <c r="G389" s="1127" t="s">
        <v>186</v>
      </c>
      <c r="H389" s="1127"/>
      <c r="I389" s="1126"/>
    </row>
    <row r="390" spans="4:9" ht="15.75">
      <c r="D390" s="1128" t="s">
        <v>4797</v>
      </c>
      <c r="E390" s="1129" t="s">
        <v>4807</v>
      </c>
      <c r="F390" s="1129"/>
      <c r="G390" s="88"/>
      <c r="H390" s="1129"/>
      <c r="I390" s="1129"/>
    </row>
    <row r="391" spans="4:9" ht="15.75">
      <c r="D391" s="1129"/>
      <c r="E391" s="1129"/>
      <c r="F391" s="1129"/>
      <c r="G391" s="1129"/>
      <c r="H391" s="1129"/>
      <c r="I391" s="1129"/>
    </row>
    <row r="392" spans="4:9" ht="15.75">
      <c r="D392" s="1126" t="s">
        <v>4798</v>
      </c>
      <c r="E392" s="1126"/>
      <c r="F392" s="1126"/>
      <c r="G392" s="1126"/>
      <c r="H392" s="1126"/>
      <c r="I392" s="1126"/>
    </row>
    <row r="393" spans="4:9" ht="15.75">
      <c r="D393" s="1130"/>
      <c r="E393" s="1130"/>
      <c r="F393" s="1130"/>
      <c r="G393" s="1130"/>
      <c r="H393" s="1130"/>
      <c r="I393" s="1130"/>
    </row>
    <row r="394" spans="4:9" ht="15.75">
      <c r="D394" s="1130"/>
      <c r="E394" s="1130"/>
      <c r="F394" s="1130"/>
      <c r="G394" s="1130"/>
      <c r="H394" s="1130"/>
      <c r="I394" s="1130"/>
    </row>
    <row r="395" spans="4:9" ht="18.75" customHeight="1">
      <c r="D395" s="1127" t="s">
        <v>4799</v>
      </c>
      <c r="E395" s="1127"/>
      <c r="F395" s="1127" t="s">
        <v>4808</v>
      </c>
      <c r="G395" s="1127" t="s">
        <v>186</v>
      </c>
      <c r="H395" s="1127"/>
      <c r="I395" s="1127"/>
    </row>
    <row r="396" spans="4:9" ht="15.75">
      <c r="D396" s="1128" t="s">
        <v>4797</v>
      </c>
      <c r="E396" s="1130" t="s">
        <v>4809</v>
      </c>
      <c r="F396" s="1130"/>
      <c r="G396" s="88"/>
      <c r="H396" s="1130"/>
      <c r="I396" s="1130"/>
    </row>
  </sheetData>
  <mergeCells count="10">
    <mergeCell ref="D377:D378"/>
    <mergeCell ref="E377:H377"/>
    <mergeCell ref="I377:I378"/>
    <mergeCell ref="G1:G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K477"/>
  <sheetViews>
    <sheetView topLeftCell="A408" workbookViewId="0">
      <selection activeCell="A360" sqref="A360"/>
    </sheetView>
  </sheetViews>
  <sheetFormatPr defaultColWidth="10" defaultRowHeight="12.75"/>
  <cols>
    <col min="1" max="1" width="5.28515625" style="1" customWidth="1"/>
    <col min="2" max="2" width="20" style="2" customWidth="1"/>
    <col min="3" max="3" width="15.7109375" style="2" customWidth="1"/>
    <col min="4" max="4" width="16.140625" style="1" customWidth="1"/>
    <col min="5" max="5" width="13.85546875" style="1" customWidth="1"/>
    <col min="6" max="6" width="16" style="1" customWidth="1"/>
    <col min="7" max="7" width="43.42578125" style="2" customWidth="1"/>
    <col min="8" max="9" width="13.42578125" style="1" customWidth="1"/>
    <col min="10" max="10" width="14.7109375" style="1" customWidth="1"/>
    <col min="11" max="11" width="17.140625" style="1" customWidth="1"/>
    <col min="12" max="12" width="12" style="1" bestFit="1" customWidth="1"/>
    <col min="13" max="16384" width="10" style="1"/>
  </cols>
  <sheetData>
    <row r="1" spans="1:11" s="3" customFormat="1" ht="63.75">
      <c r="A1" s="5" t="s">
        <v>0</v>
      </c>
      <c r="B1" s="5" t="s">
        <v>1</v>
      </c>
      <c r="C1" s="5" t="s">
        <v>841</v>
      </c>
      <c r="D1" s="5" t="s">
        <v>263</v>
      </c>
      <c r="E1" s="1373" t="s">
        <v>315</v>
      </c>
      <c r="F1" s="1373" t="s">
        <v>316</v>
      </c>
      <c r="G1" s="5" t="s">
        <v>2</v>
      </c>
      <c r="H1" s="320" t="s">
        <v>317</v>
      </c>
      <c r="I1" s="320" t="s">
        <v>318</v>
      </c>
      <c r="J1" s="320" t="s">
        <v>319</v>
      </c>
      <c r="K1" s="320" t="s">
        <v>187</v>
      </c>
    </row>
    <row r="2" spans="1:11" s="3" customFormat="1" ht="12.75" customHeight="1">
      <c r="A2" s="5"/>
      <c r="B2" s="5"/>
      <c r="C2" s="5"/>
      <c r="D2" s="5"/>
      <c r="E2" s="1374"/>
      <c r="F2" s="1374"/>
      <c r="G2" s="5"/>
      <c r="H2" s="5" t="s">
        <v>3</v>
      </c>
      <c r="I2" s="5" t="s">
        <v>4</v>
      </c>
      <c r="J2" s="5" t="s">
        <v>320</v>
      </c>
      <c r="K2" s="5" t="s">
        <v>321</v>
      </c>
    </row>
    <row r="3" spans="1:11" s="3" customFormat="1">
      <c r="A3" s="5"/>
      <c r="B3" s="77" t="s">
        <v>5</v>
      </c>
      <c r="C3" s="77"/>
      <c r="D3" s="5"/>
      <c r="E3" s="5"/>
      <c r="F3" s="5"/>
      <c r="G3" s="5"/>
      <c r="H3" s="5"/>
      <c r="I3" s="5"/>
      <c r="J3" s="5"/>
      <c r="K3" s="5"/>
    </row>
    <row r="4" spans="1:11" s="3" customFormat="1">
      <c r="A4" s="5"/>
      <c r="B4" s="77"/>
      <c r="C4" s="77"/>
      <c r="D4" s="5"/>
      <c r="E4" s="5"/>
      <c r="F4" s="5"/>
      <c r="G4" s="5"/>
      <c r="H4" s="5"/>
      <c r="I4" s="5"/>
      <c r="J4" s="5"/>
      <c r="K4" s="5"/>
    </row>
    <row r="5" spans="1:11" s="3" customFormat="1" ht="28.5" customHeight="1">
      <c r="A5" s="6">
        <v>1</v>
      </c>
      <c r="B5" s="46" t="s">
        <v>188</v>
      </c>
      <c r="C5" s="50" t="s">
        <v>197</v>
      </c>
      <c r="D5" s="19" t="s">
        <v>284</v>
      </c>
      <c r="E5" s="19"/>
      <c r="F5" s="50" t="s">
        <v>197</v>
      </c>
      <c r="G5" s="53" t="s">
        <v>200</v>
      </c>
      <c r="H5" s="9">
        <v>0</v>
      </c>
      <c r="I5" s="11">
        <v>0</v>
      </c>
      <c r="J5" s="55">
        <v>65000</v>
      </c>
      <c r="K5" s="9">
        <f>SUM(H5-I5+J5)</f>
        <v>65000</v>
      </c>
    </row>
    <row r="6" spans="1:11" s="3" customFormat="1" ht="24" customHeight="1">
      <c r="A6" s="10">
        <v>2</v>
      </c>
      <c r="B6" s="47" t="s">
        <v>191</v>
      </c>
      <c r="C6" s="51" t="s">
        <v>197</v>
      </c>
      <c r="D6" s="19" t="s">
        <v>284</v>
      </c>
      <c r="E6" s="19"/>
      <c r="F6" s="51" t="s">
        <v>197</v>
      </c>
      <c r="G6" s="53" t="s">
        <v>200</v>
      </c>
      <c r="H6" s="9">
        <v>0</v>
      </c>
      <c r="I6" s="11">
        <v>0</v>
      </c>
      <c r="J6" s="56">
        <v>1069600</v>
      </c>
      <c r="K6" s="9">
        <f t="shared" ref="K6:K69" si="0">SUM(H6-I6+J6)</f>
        <v>1069600</v>
      </c>
    </row>
    <row r="7" spans="1:11" s="12" customFormat="1" ht="17.25" customHeight="1">
      <c r="A7" s="6">
        <v>3</v>
      </c>
      <c r="B7" s="48" t="s">
        <v>192</v>
      </c>
      <c r="C7" s="51" t="s">
        <v>197</v>
      </c>
      <c r="D7" s="19" t="s">
        <v>284</v>
      </c>
      <c r="E7" s="19"/>
      <c r="F7" s="51" t="s">
        <v>197</v>
      </c>
      <c r="G7" s="53" t="s">
        <v>200</v>
      </c>
      <c r="H7" s="9">
        <v>0</v>
      </c>
      <c r="I7" s="11">
        <v>0</v>
      </c>
      <c r="J7" s="56">
        <v>124120</v>
      </c>
      <c r="K7" s="9">
        <f t="shared" si="0"/>
        <v>124120</v>
      </c>
    </row>
    <row r="8" spans="1:11" s="3" customFormat="1" ht="17.25" customHeight="1">
      <c r="A8" s="6">
        <v>4</v>
      </c>
      <c r="B8" s="46" t="s">
        <v>189</v>
      </c>
      <c r="C8" s="50" t="s">
        <v>198</v>
      </c>
      <c r="D8" s="19" t="s">
        <v>284</v>
      </c>
      <c r="E8" s="19"/>
      <c r="F8" s="50" t="s">
        <v>198</v>
      </c>
      <c r="G8" s="53" t="s">
        <v>200</v>
      </c>
      <c r="H8" s="9">
        <v>0</v>
      </c>
      <c r="I8" s="11">
        <v>0</v>
      </c>
      <c r="J8" s="55">
        <v>347260</v>
      </c>
      <c r="K8" s="9">
        <f t="shared" si="0"/>
        <v>347260</v>
      </c>
    </row>
    <row r="9" spans="1:11" s="3" customFormat="1" ht="17.25" customHeight="1">
      <c r="A9" s="10">
        <v>5</v>
      </c>
      <c r="B9" s="46" t="s">
        <v>190</v>
      </c>
      <c r="C9" s="50" t="s">
        <v>198</v>
      </c>
      <c r="D9" s="19" t="s">
        <v>284</v>
      </c>
      <c r="E9" s="19"/>
      <c r="F9" s="50" t="s">
        <v>198</v>
      </c>
      <c r="G9" s="53" t="s">
        <v>200</v>
      </c>
      <c r="H9" s="9">
        <v>0</v>
      </c>
      <c r="I9" s="11">
        <v>0</v>
      </c>
      <c r="J9" s="55">
        <v>99500</v>
      </c>
      <c r="K9" s="9">
        <f t="shared" si="0"/>
        <v>99500</v>
      </c>
    </row>
    <row r="10" spans="1:11" s="3" customFormat="1" ht="30" customHeight="1">
      <c r="A10" s="6">
        <v>6</v>
      </c>
      <c r="B10" s="48" t="s">
        <v>193</v>
      </c>
      <c r="C10" s="51" t="s">
        <v>198</v>
      </c>
      <c r="D10" s="19" t="s">
        <v>284</v>
      </c>
      <c r="E10" s="19"/>
      <c r="F10" s="51" t="s">
        <v>198</v>
      </c>
      <c r="G10" s="53" t="s">
        <v>200</v>
      </c>
      <c r="H10" s="9">
        <v>0</v>
      </c>
      <c r="I10" s="11">
        <v>0</v>
      </c>
      <c r="J10" s="56">
        <v>256350</v>
      </c>
      <c r="K10" s="9">
        <f t="shared" si="0"/>
        <v>256350</v>
      </c>
    </row>
    <row r="11" spans="1:11" s="3" customFormat="1">
      <c r="A11" s="6">
        <v>7</v>
      </c>
      <c r="B11" s="75" t="s">
        <v>214</v>
      </c>
      <c r="C11" s="72" t="s">
        <v>227</v>
      </c>
      <c r="D11" s="19" t="s">
        <v>264</v>
      </c>
      <c r="E11" s="19"/>
      <c r="F11" s="72" t="s">
        <v>227</v>
      </c>
      <c r="G11" s="70" t="s">
        <v>229</v>
      </c>
      <c r="H11" s="9">
        <v>0</v>
      </c>
      <c r="I11" s="11">
        <v>0</v>
      </c>
      <c r="J11" s="76">
        <v>210000</v>
      </c>
      <c r="K11" s="9">
        <f t="shared" si="0"/>
        <v>210000</v>
      </c>
    </row>
    <row r="12" spans="1:11" s="3" customFormat="1">
      <c r="A12" s="10">
        <v>8</v>
      </c>
      <c r="B12" s="75" t="s">
        <v>215</v>
      </c>
      <c r="C12" s="72" t="s">
        <v>227</v>
      </c>
      <c r="D12" s="19" t="s">
        <v>264</v>
      </c>
      <c r="E12" s="19"/>
      <c r="F12" s="72" t="s">
        <v>227</v>
      </c>
      <c r="G12" s="70" t="s">
        <v>229</v>
      </c>
      <c r="H12" s="9">
        <v>0</v>
      </c>
      <c r="I12" s="11">
        <v>0</v>
      </c>
      <c r="J12" s="76">
        <v>150000</v>
      </c>
      <c r="K12" s="9">
        <f t="shared" si="0"/>
        <v>150000</v>
      </c>
    </row>
    <row r="13" spans="1:11" s="3" customFormat="1">
      <c r="A13" s="6">
        <v>9</v>
      </c>
      <c r="B13" s="75" t="s">
        <v>216</v>
      </c>
      <c r="C13" s="72" t="s">
        <v>227</v>
      </c>
      <c r="D13" s="19" t="s">
        <v>264</v>
      </c>
      <c r="E13" s="19"/>
      <c r="F13" s="72" t="s">
        <v>227</v>
      </c>
      <c r="G13" s="70" t="s">
        <v>229</v>
      </c>
      <c r="H13" s="9">
        <v>0</v>
      </c>
      <c r="I13" s="11">
        <v>0</v>
      </c>
      <c r="J13" s="76">
        <v>150000</v>
      </c>
      <c r="K13" s="9">
        <f t="shared" si="0"/>
        <v>150000</v>
      </c>
    </row>
    <row r="14" spans="1:11" s="3" customFormat="1">
      <c r="A14" s="6">
        <v>10</v>
      </c>
      <c r="B14" s="75" t="s">
        <v>217</v>
      </c>
      <c r="C14" s="72" t="s">
        <v>227</v>
      </c>
      <c r="D14" s="19" t="s">
        <v>264</v>
      </c>
      <c r="E14" s="19"/>
      <c r="F14" s="72" t="s">
        <v>227</v>
      </c>
      <c r="G14" s="70" t="s">
        <v>229</v>
      </c>
      <c r="H14" s="9">
        <v>0</v>
      </c>
      <c r="I14" s="11">
        <v>0</v>
      </c>
      <c r="J14" s="76">
        <v>63700</v>
      </c>
      <c r="K14" s="9">
        <f t="shared" si="0"/>
        <v>63700</v>
      </c>
    </row>
    <row r="15" spans="1:11" s="12" customFormat="1">
      <c r="A15" s="10">
        <v>11</v>
      </c>
      <c r="B15" s="75" t="s">
        <v>218</v>
      </c>
      <c r="C15" s="72" t="s">
        <v>227</v>
      </c>
      <c r="D15" s="19" t="s">
        <v>264</v>
      </c>
      <c r="E15" s="19"/>
      <c r="F15" s="72" t="s">
        <v>227</v>
      </c>
      <c r="G15" s="70" t="s">
        <v>229</v>
      </c>
      <c r="H15" s="9">
        <v>0</v>
      </c>
      <c r="I15" s="11">
        <v>0</v>
      </c>
      <c r="J15" s="76">
        <v>65900</v>
      </c>
      <c r="K15" s="9">
        <f t="shared" si="0"/>
        <v>65900</v>
      </c>
    </row>
    <row r="16" spans="1:11" s="3" customFormat="1">
      <c r="A16" s="6">
        <v>12</v>
      </c>
      <c r="B16" s="75" t="s">
        <v>220</v>
      </c>
      <c r="C16" s="72" t="s">
        <v>227</v>
      </c>
      <c r="D16" s="19" t="s">
        <v>264</v>
      </c>
      <c r="E16" s="19"/>
      <c r="F16" s="72" t="s">
        <v>227</v>
      </c>
      <c r="G16" s="70" t="s">
        <v>229</v>
      </c>
      <c r="H16" s="9">
        <v>0</v>
      </c>
      <c r="I16" s="11">
        <v>0</v>
      </c>
      <c r="J16" s="71">
        <v>92000</v>
      </c>
      <c r="K16" s="9">
        <f t="shared" si="0"/>
        <v>92000</v>
      </c>
    </row>
    <row r="17" spans="1:11" s="4" customFormat="1">
      <c r="A17" s="6">
        <v>13</v>
      </c>
      <c r="B17" s="75" t="s">
        <v>219</v>
      </c>
      <c r="C17" s="72" t="s">
        <v>228</v>
      </c>
      <c r="D17" s="19" t="s">
        <v>264</v>
      </c>
      <c r="E17" s="19"/>
      <c r="F17" s="72" t="s">
        <v>228</v>
      </c>
      <c r="G17" s="70" t="s">
        <v>229</v>
      </c>
      <c r="H17" s="9">
        <v>0</v>
      </c>
      <c r="I17" s="11">
        <v>0</v>
      </c>
      <c r="J17" s="76">
        <v>70000</v>
      </c>
      <c r="K17" s="9">
        <f t="shared" si="0"/>
        <v>70000</v>
      </c>
    </row>
    <row r="18" spans="1:11" s="4" customFormat="1" ht="25.5">
      <c r="A18" s="10">
        <v>14</v>
      </c>
      <c r="B18" s="48" t="s">
        <v>194</v>
      </c>
      <c r="C18" s="51" t="s">
        <v>199</v>
      </c>
      <c r="D18" s="19" t="s">
        <v>284</v>
      </c>
      <c r="E18" s="19"/>
      <c r="F18" s="51" t="s">
        <v>199</v>
      </c>
      <c r="G18" s="53" t="s">
        <v>200</v>
      </c>
      <c r="H18" s="9">
        <v>0</v>
      </c>
      <c r="I18" s="11">
        <v>0</v>
      </c>
      <c r="J18" s="57">
        <v>99180</v>
      </c>
      <c r="K18" s="9">
        <f t="shared" si="0"/>
        <v>99180</v>
      </c>
    </row>
    <row r="19" spans="1:11" s="4" customFormat="1">
      <c r="A19" s="6">
        <v>15</v>
      </c>
      <c r="B19" s="75" t="s">
        <v>221</v>
      </c>
      <c r="C19" s="72" t="s">
        <v>199</v>
      </c>
      <c r="D19" s="19" t="s">
        <v>264</v>
      </c>
      <c r="E19" s="19"/>
      <c r="F19" s="72" t="s">
        <v>199</v>
      </c>
      <c r="G19" s="70" t="s">
        <v>229</v>
      </c>
      <c r="H19" s="9">
        <v>0</v>
      </c>
      <c r="I19" s="11">
        <v>0</v>
      </c>
      <c r="J19" s="71">
        <v>98000</v>
      </c>
      <c r="K19" s="9">
        <f t="shared" si="0"/>
        <v>98000</v>
      </c>
    </row>
    <row r="20" spans="1:11" s="3" customFormat="1">
      <c r="A20" s="6">
        <v>16</v>
      </c>
      <c r="B20" s="75" t="s">
        <v>221</v>
      </c>
      <c r="C20" s="72" t="s">
        <v>199</v>
      </c>
      <c r="D20" s="19" t="s">
        <v>264</v>
      </c>
      <c r="E20" s="19">
        <v>11883</v>
      </c>
      <c r="F20" s="182">
        <v>43805</v>
      </c>
      <c r="G20" s="70" t="s">
        <v>229</v>
      </c>
      <c r="H20" s="9">
        <v>0</v>
      </c>
      <c r="I20" s="11">
        <v>0</v>
      </c>
      <c r="J20" s="71">
        <v>100000</v>
      </c>
      <c r="K20" s="9">
        <f t="shared" si="0"/>
        <v>100000</v>
      </c>
    </row>
    <row r="21" spans="1:11" s="3" customFormat="1" ht="25.5">
      <c r="A21" s="10">
        <v>17</v>
      </c>
      <c r="B21" s="75" t="s">
        <v>222</v>
      </c>
      <c r="C21" s="72" t="s">
        <v>199</v>
      </c>
      <c r="D21" s="19" t="s">
        <v>842</v>
      </c>
      <c r="E21" s="19" t="s">
        <v>843</v>
      </c>
      <c r="F21" s="72" t="s">
        <v>844</v>
      </c>
      <c r="G21" s="70" t="s">
        <v>845</v>
      </c>
      <c r="H21" s="9">
        <v>0</v>
      </c>
      <c r="I21" s="11">
        <v>0</v>
      </c>
      <c r="J21" s="71">
        <v>580000</v>
      </c>
      <c r="K21" s="9">
        <f t="shared" si="0"/>
        <v>580000</v>
      </c>
    </row>
    <row r="22" spans="1:11" s="22" customFormat="1" ht="25.5">
      <c r="A22" s="6">
        <v>18</v>
      </c>
      <c r="B22" s="75" t="s">
        <v>223</v>
      </c>
      <c r="C22" s="72" t="s">
        <v>199</v>
      </c>
      <c r="D22" s="19" t="s">
        <v>264</v>
      </c>
      <c r="E22" s="19" t="s">
        <v>846</v>
      </c>
      <c r="F22" s="182">
        <v>43596</v>
      </c>
      <c r="G22" s="70" t="s">
        <v>229</v>
      </c>
      <c r="H22" s="9">
        <v>0</v>
      </c>
      <c r="I22" s="11">
        <v>0</v>
      </c>
      <c r="J22" s="71">
        <v>150000</v>
      </c>
      <c r="K22" s="9">
        <f t="shared" si="0"/>
        <v>150000</v>
      </c>
    </row>
    <row r="23" spans="1:11" s="3" customFormat="1" ht="25.5">
      <c r="A23" s="6">
        <v>19</v>
      </c>
      <c r="B23" s="75" t="s">
        <v>223</v>
      </c>
      <c r="C23" s="72" t="s">
        <v>199</v>
      </c>
      <c r="D23" s="19" t="s">
        <v>264</v>
      </c>
      <c r="E23" s="19"/>
      <c r="F23" s="72" t="s">
        <v>199</v>
      </c>
      <c r="G23" s="70" t="s">
        <v>229</v>
      </c>
      <c r="H23" s="9">
        <v>0</v>
      </c>
      <c r="I23" s="11">
        <v>0</v>
      </c>
      <c r="J23" s="71">
        <v>500000</v>
      </c>
      <c r="K23" s="9">
        <f t="shared" si="0"/>
        <v>500000</v>
      </c>
    </row>
    <row r="24" spans="1:11" s="3" customFormat="1" ht="25.5">
      <c r="A24" s="10">
        <v>20</v>
      </c>
      <c r="B24" s="75" t="s">
        <v>223</v>
      </c>
      <c r="C24" s="72" t="s">
        <v>199</v>
      </c>
      <c r="D24" s="19" t="s">
        <v>264</v>
      </c>
      <c r="E24" s="19" t="s">
        <v>847</v>
      </c>
      <c r="F24" s="182">
        <v>43596</v>
      </c>
      <c r="G24" s="70" t="s">
        <v>229</v>
      </c>
      <c r="H24" s="9">
        <v>0</v>
      </c>
      <c r="I24" s="11">
        <v>0</v>
      </c>
      <c r="J24" s="71">
        <v>35700</v>
      </c>
      <c r="K24" s="9">
        <f t="shared" si="0"/>
        <v>35700</v>
      </c>
    </row>
    <row r="25" spans="1:11" s="22" customFormat="1" ht="25.5">
      <c r="A25" s="6">
        <v>21</v>
      </c>
      <c r="B25" s="7" t="s">
        <v>6</v>
      </c>
      <c r="C25" s="82" t="s">
        <v>121</v>
      </c>
      <c r="D25" s="7" t="s">
        <v>266</v>
      </c>
      <c r="E25" s="7">
        <v>24523</v>
      </c>
      <c r="F25" s="82" t="s">
        <v>848</v>
      </c>
      <c r="G25" s="7" t="s">
        <v>7</v>
      </c>
      <c r="H25" s="9">
        <v>314900</v>
      </c>
      <c r="I25" s="9">
        <v>0</v>
      </c>
      <c r="J25" s="9">
        <v>0</v>
      </c>
      <c r="K25" s="9">
        <f t="shared" si="0"/>
        <v>314900</v>
      </c>
    </row>
    <row r="26" spans="1:11" s="22" customFormat="1" ht="38.25">
      <c r="A26" s="6">
        <v>22</v>
      </c>
      <c r="B26" s="7" t="s">
        <v>8</v>
      </c>
      <c r="C26" s="82" t="s">
        <v>121</v>
      </c>
      <c r="D26" s="7" t="s">
        <v>267</v>
      </c>
      <c r="E26" s="7"/>
      <c r="F26" s="82" t="s">
        <v>121</v>
      </c>
      <c r="G26" s="8" t="s">
        <v>9</v>
      </c>
      <c r="H26" s="321">
        <v>982000</v>
      </c>
      <c r="I26" s="9">
        <v>982000</v>
      </c>
      <c r="J26" s="9">
        <v>0</v>
      </c>
      <c r="K26" s="9">
        <f t="shared" si="0"/>
        <v>0</v>
      </c>
    </row>
    <row r="27" spans="1:11" s="3" customFormat="1" ht="25.5">
      <c r="A27" s="10">
        <v>23</v>
      </c>
      <c r="B27" s="17" t="s">
        <v>19</v>
      </c>
      <c r="C27" s="82" t="s">
        <v>121</v>
      </c>
      <c r="D27" s="14" t="s">
        <v>269</v>
      </c>
      <c r="E27" s="14">
        <v>24278</v>
      </c>
      <c r="F27" s="82" t="s">
        <v>849</v>
      </c>
      <c r="G27" s="17" t="s">
        <v>20</v>
      </c>
      <c r="H27" s="20">
        <v>150000</v>
      </c>
      <c r="I27" s="20">
        <v>0</v>
      </c>
      <c r="J27" s="20">
        <v>0</v>
      </c>
      <c r="K27" s="9">
        <f t="shared" si="0"/>
        <v>150000</v>
      </c>
    </row>
    <row r="28" spans="1:11" s="3" customFormat="1">
      <c r="A28" s="6">
        <v>24</v>
      </c>
      <c r="B28" s="23" t="s">
        <v>21</v>
      </c>
      <c r="C28" s="82" t="s">
        <v>121</v>
      </c>
      <c r="D28" s="19" t="s">
        <v>265</v>
      </c>
      <c r="E28" s="19" t="s">
        <v>850</v>
      </c>
      <c r="F28" s="82" t="s">
        <v>851</v>
      </c>
      <c r="G28" s="23" t="s">
        <v>270</v>
      </c>
      <c r="H28" s="21">
        <v>55600</v>
      </c>
      <c r="I28" s="21">
        <v>0</v>
      </c>
      <c r="J28" s="21">
        <v>0</v>
      </c>
      <c r="K28" s="9">
        <f t="shared" si="0"/>
        <v>55600</v>
      </c>
    </row>
    <row r="29" spans="1:11" s="3" customFormat="1" ht="25.5">
      <c r="A29" s="6">
        <v>25</v>
      </c>
      <c r="B29" s="23" t="s">
        <v>22</v>
      </c>
      <c r="C29" s="82" t="s">
        <v>121</v>
      </c>
      <c r="D29" s="19" t="s">
        <v>264</v>
      </c>
      <c r="E29" s="19" t="s">
        <v>852</v>
      </c>
      <c r="F29" s="183">
        <v>44622</v>
      </c>
      <c r="G29" s="23" t="s">
        <v>23</v>
      </c>
      <c r="H29" s="21">
        <v>500000</v>
      </c>
      <c r="I29" s="21">
        <v>0</v>
      </c>
      <c r="J29" s="21">
        <v>0</v>
      </c>
      <c r="K29" s="9">
        <f t="shared" si="0"/>
        <v>500000</v>
      </c>
    </row>
    <row r="30" spans="1:11" s="3" customFormat="1" ht="25.5">
      <c r="A30" s="10">
        <v>26</v>
      </c>
      <c r="B30" s="23" t="s">
        <v>24</v>
      </c>
      <c r="C30" s="82" t="s">
        <v>121</v>
      </c>
      <c r="D30" s="19" t="s">
        <v>266</v>
      </c>
      <c r="E30" s="19">
        <v>42699</v>
      </c>
      <c r="F30" s="82" t="s">
        <v>417</v>
      </c>
      <c r="G30" s="23" t="s">
        <v>25</v>
      </c>
      <c r="H30" s="21">
        <v>1050000</v>
      </c>
      <c r="I30" s="21">
        <v>0</v>
      </c>
      <c r="J30" s="21">
        <v>0</v>
      </c>
      <c r="K30" s="9">
        <f t="shared" si="0"/>
        <v>1050000</v>
      </c>
    </row>
    <row r="31" spans="1:11" s="3" customFormat="1" ht="25.5">
      <c r="A31" s="6">
        <v>27</v>
      </c>
      <c r="B31" s="23" t="s">
        <v>26</v>
      </c>
      <c r="C31" s="82" t="s">
        <v>121</v>
      </c>
      <c r="D31" s="19" t="s">
        <v>271</v>
      </c>
      <c r="E31" s="19">
        <v>24521</v>
      </c>
      <c r="F31" s="82" t="s">
        <v>853</v>
      </c>
      <c r="G31" s="23" t="s">
        <v>27</v>
      </c>
      <c r="H31" s="21">
        <v>1470000</v>
      </c>
      <c r="I31" s="21">
        <v>0</v>
      </c>
      <c r="J31" s="21">
        <v>0</v>
      </c>
      <c r="K31" s="9">
        <f t="shared" si="0"/>
        <v>1470000</v>
      </c>
    </row>
    <row r="32" spans="1:11" s="3" customFormat="1" ht="25.5">
      <c r="A32" s="6">
        <v>28</v>
      </c>
      <c r="B32" s="23" t="s">
        <v>28</v>
      </c>
      <c r="C32" s="82" t="s">
        <v>121</v>
      </c>
      <c r="D32" s="19" t="s">
        <v>272</v>
      </c>
      <c r="E32" s="19" t="s">
        <v>854</v>
      </c>
      <c r="F32" s="82" t="s">
        <v>855</v>
      </c>
      <c r="G32" s="23" t="s">
        <v>29</v>
      </c>
      <c r="H32" s="21">
        <v>1270000</v>
      </c>
      <c r="I32" s="21">
        <v>0</v>
      </c>
      <c r="J32" s="21">
        <v>0</v>
      </c>
      <c r="K32" s="9">
        <f t="shared" si="0"/>
        <v>1270000</v>
      </c>
    </row>
    <row r="33" spans="1:11" s="3" customFormat="1" ht="25.5">
      <c r="A33" s="10">
        <v>29</v>
      </c>
      <c r="B33" s="23" t="s">
        <v>30</v>
      </c>
      <c r="C33" s="82" t="s">
        <v>121</v>
      </c>
      <c r="D33" s="19" t="s">
        <v>268</v>
      </c>
      <c r="E33" s="19"/>
      <c r="F33" s="82" t="s">
        <v>121</v>
      </c>
      <c r="G33" s="23" t="s">
        <v>31</v>
      </c>
      <c r="H33" s="21">
        <v>775950</v>
      </c>
      <c r="I33" s="21">
        <v>0</v>
      </c>
      <c r="J33" s="21">
        <v>0</v>
      </c>
      <c r="K33" s="9">
        <f t="shared" si="0"/>
        <v>775950</v>
      </c>
    </row>
    <row r="34" spans="1:11" s="3" customFormat="1" ht="25.5">
      <c r="A34" s="6">
        <v>30</v>
      </c>
      <c r="B34" s="23" t="s">
        <v>32</v>
      </c>
      <c r="C34" s="82" t="s">
        <v>121</v>
      </c>
      <c r="D34" s="19" t="s">
        <v>274</v>
      </c>
      <c r="E34" s="19"/>
      <c r="F34" s="82" t="s">
        <v>121</v>
      </c>
      <c r="G34" s="23" t="s">
        <v>33</v>
      </c>
      <c r="H34" s="21">
        <v>150000</v>
      </c>
      <c r="I34" s="21">
        <v>0</v>
      </c>
      <c r="J34" s="21">
        <v>0</v>
      </c>
      <c r="K34" s="9">
        <f t="shared" si="0"/>
        <v>150000</v>
      </c>
    </row>
    <row r="35" spans="1:11" s="3" customFormat="1" ht="25.5">
      <c r="A35" s="6">
        <v>31</v>
      </c>
      <c r="B35" s="23" t="s">
        <v>22</v>
      </c>
      <c r="C35" s="82" t="s">
        <v>121</v>
      </c>
      <c r="D35" s="19" t="s">
        <v>267</v>
      </c>
      <c r="E35" s="19">
        <v>24508</v>
      </c>
      <c r="F35" s="183">
        <v>44748</v>
      </c>
      <c r="G35" s="23" t="s">
        <v>9</v>
      </c>
      <c r="H35" s="21">
        <v>1379200</v>
      </c>
      <c r="I35" s="21">
        <v>0</v>
      </c>
      <c r="J35" s="21">
        <v>0</v>
      </c>
      <c r="K35" s="9">
        <f t="shared" si="0"/>
        <v>1379200</v>
      </c>
    </row>
    <row r="36" spans="1:11" s="3" customFormat="1" ht="25.5">
      <c r="A36" s="10">
        <v>32</v>
      </c>
      <c r="B36" s="23" t="s">
        <v>34</v>
      </c>
      <c r="C36" s="82" t="s">
        <v>121</v>
      </c>
      <c r="D36" s="19" t="s">
        <v>264</v>
      </c>
      <c r="E36" s="19" t="s">
        <v>856</v>
      </c>
      <c r="F36" s="82" t="s">
        <v>857</v>
      </c>
      <c r="G36" s="23" t="s">
        <v>35</v>
      </c>
      <c r="H36" s="21">
        <v>336000</v>
      </c>
      <c r="I36" s="21">
        <v>0</v>
      </c>
      <c r="J36" s="21">
        <v>0</v>
      </c>
      <c r="K36" s="9">
        <f t="shared" si="0"/>
        <v>336000</v>
      </c>
    </row>
    <row r="37" spans="1:11" s="22" customFormat="1" ht="25.5">
      <c r="A37" s="6">
        <v>33</v>
      </c>
      <c r="B37" s="23" t="s">
        <v>120</v>
      </c>
      <c r="C37" s="83" t="s">
        <v>121</v>
      </c>
      <c r="D37" s="19" t="s">
        <v>264</v>
      </c>
      <c r="E37" s="19" t="s">
        <v>858</v>
      </c>
      <c r="F37" s="83" t="s">
        <v>859</v>
      </c>
      <c r="G37" s="23" t="s">
        <v>122</v>
      </c>
      <c r="H37" s="21">
        <v>40000</v>
      </c>
      <c r="I37" s="24">
        <v>0</v>
      </c>
      <c r="J37" s="24">
        <v>0</v>
      </c>
      <c r="K37" s="9">
        <f t="shared" si="0"/>
        <v>40000</v>
      </c>
    </row>
    <row r="38" spans="1:11" s="3" customFormat="1" ht="25.5">
      <c r="A38" s="6">
        <v>34</v>
      </c>
      <c r="B38" s="23" t="s">
        <v>8</v>
      </c>
      <c r="C38" s="26" t="s">
        <v>121</v>
      </c>
      <c r="D38" s="19" t="s">
        <v>272</v>
      </c>
      <c r="E38" s="19"/>
      <c r="F38" s="26" t="s">
        <v>121</v>
      </c>
      <c r="G38" s="23" t="s">
        <v>143</v>
      </c>
      <c r="H38" s="21">
        <v>1490000</v>
      </c>
      <c r="I38" s="24">
        <v>0</v>
      </c>
      <c r="J38" s="24">
        <v>0</v>
      </c>
      <c r="K38" s="9">
        <f t="shared" si="0"/>
        <v>1490000</v>
      </c>
    </row>
    <row r="39" spans="1:11" s="3" customFormat="1">
      <c r="A39" s="10">
        <v>35</v>
      </c>
      <c r="B39" s="49" t="s">
        <v>195</v>
      </c>
      <c r="C39" s="51" t="s">
        <v>121</v>
      </c>
      <c r="D39" s="19" t="s">
        <v>284</v>
      </c>
      <c r="E39" s="19">
        <v>540</v>
      </c>
      <c r="F39" s="51" t="s">
        <v>417</v>
      </c>
      <c r="G39" s="53" t="s">
        <v>200</v>
      </c>
      <c r="H39" s="9">
        <v>0</v>
      </c>
      <c r="I39" s="11">
        <v>0</v>
      </c>
      <c r="J39" s="58">
        <v>205860</v>
      </c>
      <c r="K39" s="9">
        <f t="shared" si="0"/>
        <v>205860</v>
      </c>
    </row>
    <row r="40" spans="1:11" s="3" customFormat="1" ht="25.5">
      <c r="A40" s="6">
        <v>36</v>
      </c>
      <c r="B40" s="48" t="s">
        <v>196</v>
      </c>
      <c r="C40" s="52" t="s">
        <v>121</v>
      </c>
      <c r="D40" s="19" t="s">
        <v>272</v>
      </c>
      <c r="E40" s="19">
        <v>7233</v>
      </c>
      <c r="F40" s="52" t="s">
        <v>860</v>
      </c>
      <c r="G40" s="70" t="s">
        <v>209</v>
      </c>
      <c r="H40" s="9">
        <v>0</v>
      </c>
      <c r="I40" s="11">
        <v>0</v>
      </c>
      <c r="J40" s="59">
        <v>600000</v>
      </c>
      <c r="K40" s="9">
        <f t="shared" si="0"/>
        <v>600000</v>
      </c>
    </row>
    <row r="41" spans="1:11" s="3" customFormat="1" ht="25.5">
      <c r="A41" s="6">
        <v>37</v>
      </c>
      <c r="B41" s="54" t="s">
        <v>72</v>
      </c>
      <c r="C41" s="52" t="s">
        <v>121</v>
      </c>
      <c r="D41" s="19" t="s">
        <v>282</v>
      </c>
      <c r="E41" s="19"/>
      <c r="F41" s="52" t="s">
        <v>121</v>
      </c>
      <c r="G41" s="60" t="s">
        <v>201</v>
      </c>
      <c r="H41" s="9">
        <v>0</v>
      </c>
      <c r="I41" s="11">
        <v>0</v>
      </c>
      <c r="J41" s="59">
        <v>46000</v>
      </c>
      <c r="K41" s="9">
        <f t="shared" si="0"/>
        <v>46000</v>
      </c>
    </row>
    <row r="42" spans="1:11" s="3" customFormat="1" ht="25.5">
      <c r="A42" s="10">
        <v>38</v>
      </c>
      <c r="B42" s="54" t="s">
        <v>196</v>
      </c>
      <c r="C42" s="52" t="s">
        <v>121</v>
      </c>
      <c r="D42" s="19" t="s">
        <v>283</v>
      </c>
      <c r="E42" s="19">
        <v>24299</v>
      </c>
      <c r="F42" s="184">
        <v>44840</v>
      </c>
      <c r="G42" s="60" t="s">
        <v>202</v>
      </c>
      <c r="H42" s="9">
        <v>0</v>
      </c>
      <c r="I42" s="11">
        <v>0</v>
      </c>
      <c r="J42" s="59">
        <v>70000</v>
      </c>
      <c r="K42" s="9">
        <f t="shared" si="0"/>
        <v>70000</v>
      </c>
    </row>
    <row r="43" spans="1:11" s="3" customFormat="1" ht="25.5">
      <c r="A43" s="6">
        <v>39</v>
      </c>
      <c r="B43" s="61" t="s">
        <v>151</v>
      </c>
      <c r="C43" s="52" t="s">
        <v>121</v>
      </c>
      <c r="D43" s="19" t="s">
        <v>282</v>
      </c>
      <c r="E43" s="19"/>
      <c r="F43" s="52" t="s">
        <v>121</v>
      </c>
      <c r="G43" s="62" t="s">
        <v>201</v>
      </c>
      <c r="H43" s="9">
        <v>0</v>
      </c>
      <c r="I43" s="11">
        <v>0</v>
      </c>
      <c r="J43" s="44">
        <v>26400</v>
      </c>
      <c r="K43" s="9">
        <f t="shared" si="0"/>
        <v>26400</v>
      </c>
    </row>
    <row r="44" spans="1:11" s="3" customFormat="1">
      <c r="A44" s="6">
        <v>40</v>
      </c>
      <c r="B44" s="61" t="s">
        <v>210</v>
      </c>
      <c r="C44" s="72" t="s">
        <v>121</v>
      </c>
      <c r="D44" s="19" t="s">
        <v>273</v>
      </c>
      <c r="E44" s="19" t="s">
        <v>861</v>
      </c>
      <c r="F44" s="72" t="s">
        <v>411</v>
      </c>
      <c r="G44" s="70" t="s">
        <v>211</v>
      </c>
      <c r="H44" s="9">
        <v>0</v>
      </c>
      <c r="I44" s="11">
        <v>0</v>
      </c>
      <c r="J44" s="71">
        <v>140000</v>
      </c>
      <c r="K44" s="9">
        <f t="shared" si="0"/>
        <v>140000</v>
      </c>
    </row>
    <row r="45" spans="1:11" s="3" customFormat="1">
      <c r="A45" s="10">
        <v>41</v>
      </c>
      <c r="B45" s="61" t="s">
        <v>210</v>
      </c>
      <c r="C45" s="72" t="s">
        <v>121</v>
      </c>
      <c r="D45" s="19" t="s">
        <v>273</v>
      </c>
      <c r="E45" s="19"/>
      <c r="F45" s="72" t="s">
        <v>121</v>
      </c>
      <c r="G45" s="70" t="s">
        <v>211</v>
      </c>
      <c r="H45" s="9">
        <v>0</v>
      </c>
      <c r="I45" s="11">
        <v>0</v>
      </c>
      <c r="J45" s="71">
        <v>189000</v>
      </c>
      <c r="K45" s="9">
        <f t="shared" si="0"/>
        <v>189000</v>
      </c>
    </row>
    <row r="46" spans="1:11" s="3" customFormat="1" ht="25.5">
      <c r="A46" s="6">
        <v>42</v>
      </c>
      <c r="B46" s="73" t="s">
        <v>212</v>
      </c>
      <c r="C46" s="72" t="s">
        <v>121</v>
      </c>
      <c r="D46" s="19" t="s">
        <v>273</v>
      </c>
      <c r="E46" s="19"/>
      <c r="F46" s="72" t="s">
        <v>121</v>
      </c>
      <c r="G46" s="70" t="s">
        <v>213</v>
      </c>
      <c r="H46" s="9">
        <v>0</v>
      </c>
      <c r="I46" s="11">
        <v>0</v>
      </c>
      <c r="J46" s="71">
        <v>49350</v>
      </c>
      <c r="K46" s="9">
        <f t="shared" si="0"/>
        <v>49350</v>
      </c>
    </row>
    <row r="47" spans="1:11" s="3" customFormat="1" ht="25.5">
      <c r="A47" s="6">
        <v>43</v>
      </c>
      <c r="B47" s="73" t="s">
        <v>212</v>
      </c>
      <c r="C47" s="72" t="s">
        <v>121</v>
      </c>
      <c r="D47" s="19" t="s">
        <v>273</v>
      </c>
      <c r="E47" s="19"/>
      <c r="F47" s="72" t="s">
        <v>121</v>
      </c>
      <c r="G47" s="70" t="s">
        <v>213</v>
      </c>
      <c r="H47" s="9">
        <v>0</v>
      </c>
      <c r="I47" s="11">
        <v>0</v>
      </c>
      <c r="J47" s="74">
        <v>739600</v>
      </c>
      <c r="K47" s="9">
        <f t="shared" si="0"/>
        <v>739600</v>
      </c>
    </row>
    <row r="48" spans="1:11" s="3" customFormat="1">
      <c r="A48" s="10">
        <v>44</v>
      </c>
      <c r="B48" s="73" t="s">
        <v>34</v>
      </c>
      <c r="C48" s="72" t="s">
        <v>121</v>
      </c>
      <c r="D48" s="19" t="s">
        <v>264</v>
      </c>
      <c r="E48" s="19" t="s">
        <v>856</v>
      </c>
      <c r="F48" s="72" t="s">
        <v>857</v>
      </c>
      <c r="G48" s="70" t="s">
        <v>229</v>
      </c>
      <c r="H48" s="9">
        <v>0</v>
      </c>
      <c r="I48" s="11">
        <v>0</v>
      </c>
      <c r="J48" s="71">
        <v>350000</v>
      </c>
      <c r="K48" s="9">
        <f t="shared" si="0"/>
        <v>350000</v>
      </c>
    </row>
    <row r="49" spans="1:11" s="3" customFormat="1" ht="25.5">
      <c r="A49" s="6">
        <v>45</v>
      </c>
      <c r="B49" s="73" t="s">
        <v>224</v>
      </c>
      <c r="C49" s="72" t="s">
        <v>121</v>
      </c>
      <c r="D49" s="19" t="s">
        <v>265</v>
      </c>
      <c r="E49" s="19" t="s">
        <v>862</v>
      </c>
      <c r="F49" s="72" t="s">
        <v>863</v>
      </c>
      <c r="G49" s="62" t="s">
        <v>230</v>
      </c>
      <c r="H49" s="9">
        <v>0</v>
      </c>
      <c r="I49" s="11">
        <v>0</v>
      </c>
      <c r="J49" s="71">
        <v>851700</v>
      </c>
      <c r="K49" s="9">
        <f t="shared" si="0"/>
        <v>851700</v>
      </c>
    </row>
    <row r="50" spans="1:11" s="3" customFormat="1" ht="25.5">
      <c r="A50" s="6">
        <v>46</v>
      </c>
      <c r="B50" s="73" t="s">
        <v>225</v>
      </c>
      <c r="C50" s="72" t="s">
        <v>121</v>
      </c>
      <c r="D50" s="19" t="s">
        <v>265</v>
      </c>
      <c r="E50" s="19"/>
      <c r="F50" s="72" t="s">
        <v>121</v>
      </c>
      <c r="G50" s="62" t="s">
        <v>230</v>
      </c>
      <c r="H50" s="9">
        <v>0</v>
      </c>
      <c r="I50" s="11">
        <v>0</v>
      </c>
      <c r="J50" s="71">
        <v>50500</v>
      </c>
      <c r="K50" s="9">
        <f t="shared" si="0"/>
        <v>50500</v>
      </c>
    </row>
    <row r="51" spans="1:11" s="3" customFormat="1" ht="25.5">
      <c r="A51" s="10">
        <v>47</v>
      </c>
      <c r="B51" s="73" t="s">
        <v>225</v>
      </c>
      <c r="C51" s="72" t="s">
        <v>121</v>
      </c>
      <c r="D51" s="19" t="s">
        <v>265</v>
      </c>
      <c r="E51" s="19"/>
      <c r="F51" s="72" t="s">
        <v>121</v>
      </c>
      <c r="G51" s="62" t="s">
        <v>230</v>
      </c>
      <c r="H51" s="9">
        <v>0</v>
      </c>
      <c r="I51" s="11">
        <v>0</v>
      </c>
      <c r="J51" s="71">
        <v>60500</v>
      </c>
      <c r="K51" s="9">
        <f t="shared" si="0"/>
        <v>60500</v>
      </c>
    </row>
    <row r="52" spans="1:11" s="3" customFormat="1" ht="25.5">
      <c r="A52" s="6">
        <v>48</v>
      </c>
      <c r="B52" s="73" t="s">
        <v>225</v>
      </c>
      <c r="C52" s="72" t="s">
        <v>121</v>
      </c>
      <c r="D52" s="19" t="s">
        <v>265</v>
      </c>
      <c r="E52" s="19"/>
      <c r="F52" s="72" t="s">
        <v>121</v>
      </c>
      <c r="G52" s="62" t="s">
        <v>230</v>
      </c>
      <c r="H52" s="9">
        <v>0</v>
      </c>
      <c r="I52" s="11">
        <v>0</v>
      </c>
      <c r="J52" s="71">
        <v>161500</v>
      </c>
      <c r="K52" s="9">
        <f t="shared" si="0"/>
        <v>161500</v>
      </c>
    </row>
    <row r="53" spans="1:11" s="22" customFormat="1">
      <c r="A53" s="6">
        <v>49</v>
      </c>
      <c r="B53" s="73" t="s">
        <v>226</v>
      </c>
      <c r="C53" s="72" t="s">
        <v>121</v>
      </c>
      <c r="D53" s="19" t="s">
        <v>264</v>
      </c>
      <c r="E53" s="19" t="s">
        <v>864</v>
      </c>
      <c r="F53" s="72" t="s">
        <v>865</v>
      </c>
      <c r="G53" s="70" t="s">
        <v>229</v>
      </c>
      <c r="H53" s="9">
        <v>0</v>
      </c>
      <c r="I53" s="11">
        <v>0</v>
      </c>
      <c r="J53" s="71">
        <v>896000</v>
      </c>
      <c r="K53" s="9">
        <f t="shared" si="0"/>
        <v>896000</v>
      </c>
    </row>
    <row r="54" spans="1:11" s="3" customFormat="1">
      <c r="A54" s="10">
        <v>50</v>
      </c>
      <c r="B54" s="7" t="s">
        <v>10</v>
      </c>
      <c r="C54" s="82" t="s">
        <v>11</v>
      </c>
      <c r="D54" s="8" t="s">
        <v>268</v>
      </c>
      <c r="E54" s="8"/>
      <c r="F54" s="82" t="s">
        <v>11</v>
      </c>
      <c r="G54" s="8" t="s">
        <v>12</v>
      </c>
      <c r="H54" s="9">
        <v>27500</v>
      </c>
      <c r="I54" s="11">
        <v>0</v>
      </c>
      <c r="J54" s="11">
        <v>0</v>
      </c>
      <c r="K54" s="9">
        <f t="shared" si="0"/>
        <v>27500</v>
      </c>
    </row>
    <row r="55" spans="1:11" s="3" customFormat="1">
      <c r="A55" s="6">
        <v>51</v>
      </c>
      <c r="B55" s="7" t="s">
        <v>13</v>
      </c>
      <c r="C55" s="82" t="s">
        <v>11</v>
      </c>
      <c r="D55" s="8" t="s">
        <v>268</v>
      </c>
      <c r="E55" s="8"/>
      <c r="F55" s="82" t="s">
        <v>11</v>
      </c>
      <c r="G55" s="8" t="s">
        <v>14</v>
      </c>
      <c r="H55" s="9">
        <v>29000</v>
      </c>
      <c r="I55" s="11">
        <v>0</v>
      </c>
      <c r="J55" s="11">
        <v>0</v>
      </c>
      <c r="K55" s="9">
        <f t="shared" si="0"/>
        <v>29000</v>
      </c>
    </row>
    <row r="56" spans="1:11" s="3" customFormat="1">
      <c r="A56" s="6">
        <v>52</v>
      </c>
      <c r="B56" s="7" t="s">
        <v>15</v>
      </c>
      <c r="C56" s="82" t="s">
        <v>11</v>
      </c>
      <c r="D56" s="8" t="s">
        <v>266</v>
      </c>
      <c r="E56" s="8"/>
      <c r="F56" s="82" t="s">
        <v>11</v>
      </c>
      <c r="G56" s="8" t="s">
        <v>16</v>
      </c>
      <c r="H56" s="9">
        <v>491765</v>
      </c>
      <c r="I56" s="11">
        <v>0</v>
      </c>
      <c r="J56" s="11">
        <v>0</v>
      </c>
      <c r="K56" s="9">
        <f t="shared" si="0"/>
        <v>491765</v>
      </c>
    </row>
    <row r="57" spans="1:11" s="3" customFormat="1" ht="25.5">
      <c r="A57" s="10">
        <v>53</v>
      </c>
      <c r="B57" s="13" t="s">
        <v>17</v>
      </c>
      <c r="C57" s="82" t="s">
        <v>11</v>
      </c>
      <c r="D57" s="14" t="s">
        <v>269</v>
      </c>
      <c r="E57" s="14"/>
      <c r="F57" s="82" t="s">
        <v>11</v>
      </c>
      <c r="G57" s="13" t="s">
        <v>18</v>
      </c>
      <c r="H57" s="15">
        <v>475000</v>
      </c>
      <c r="I57" s="16">
        <v>0</v>
      </c>
      <c r="J57" s="16">
        <v>0</v>
      </c>
      <c r="K57" s="9">
        <f t="shared" si="0"/>
        <v>475000</v>
      </c>
    </row>
    <row r="58" spans="1:11" s="3" customFormat="1" ht="25.5">
      <c r="A58" s="6">
        <v>54</v>
      </c>
      <c r="B58" s="23" t="s">
        <v>36</v>
      </c>
      <c r="C58" s="83" t="s">
        <v>11</v>
      </c>
      <c r="D58" s="19" t="s">
        <v>265</v>
      </c>
      <c r="E58" s="19"/>
      <c r="F58" s="83" t="s">
        <v>11</v>
      </c>
      <c r="G58" s="23" t="s">
        <v>37</v>
      </c>
      <c r="H58" s="21">
        <v>37584</v>
      </c>
      <c r="I58" s="24">
        <v>0</v>
      </c>
      <c r="J58" s="24">
        <v>0</v>
      </c>
      <c r="K58" s="9">
        <f t="shared" si="0"/>
        <v>37584</v>
      </c>
    </row>
    <row r="59" spans="1:11" s="3" customFormat="1">
      <c r="A59" s="6">
        <v>55</v>
      </c>
      <c r="B59" s="23" t="s">
        <v>38</v>
      </c>
      <c r="C59" s="83" t="s">
        <v>11</v>
      </c>
      <c r="D59" s="19" t="s">
        <v>265</v>
      </c>
      <c r="E59" s="19"/>
      <c r="F59" s="83" t="s">
        <v>11</v>
      </c>
      <c r="G59" s="23" t="s">
        <v>39</v>
      </c>
      <c r="H59" s="21">
        <v>6300</v>
      </c>
      <c r="I59" s="24">
        <v>0</v>
      </c>
      <c r="J59" s="24">
        <v>0</v>
      </c>
      <c r="K59" s="9">
        <f t="shared" si="0"/>
        <v>6300</v>
      </c>
    </row>
    <row r="60" spans="1:11" s="3" customFormat="1">
      <c r="A60" s="10">
        <v>56</v>
      </c>
      <c r="B60" s="23" t="s">
        <v>40</v>
      </c>
      <c r="C60" s="83" t="s">
        <v>11</v>
      </c>
      <c r="D60" s="19" t="s">
        <v>264</v>
      </c>
      <c r="E60" s="19"/>
      <c r="F60" s="83" t="s">
        <v>11</v>
      </c>
      <c r="G60" s="23" t="s">
        <v>41</v>
      </c>
      <c r="H60" s="21">
        <v>22500</v>
      </c>
      <c r="I60" s="24">
        <v>0</v>
      </c>
      <c r="J60" s="24">
        <v>0</v>
      </c>
      <c r="K60" s="9">
        <f t="shared" si="0"/>
        <v>22500</v>
      </c>
    </row>
    <row r="61" spans="1:11" s="3" customFormat="1" ht="25.5">
      <c r="A61" s="6">
        <v>57</v>
      </c>
      <c r="B61" s="23" t="s">
        <v>42</v>
      </c>
      <c r="C61" s="83" t="s">
        <v>11</v>
      </c>
      <c r="D61" s="19" t="s">
        <v>276</v>
      </c>
      <c r="E61" s="19"/>
      <c r="F61" s="83" t="s">
        <v>11</v>
      </c>
      <c r="G61" s="23" t="s">
        <v>43</v>
      </c>
      <c r="H61" s="21">
        <v>30000</v>
      </c>
      <c r="I61" s="24">
        <v>0</v>
      </c>
      <c r="J61" s="24">
        <v>0</v>
      </c>
      <c r="K61" s="9">
        <f t="shared" si="0"/>
        <v>30000</v>
      </c>
    </row>
    <row r="62" spans="1:11" s="3" customFormat="1">
      <c r="A62" s="6">
        <v>58</v>
      </c>
      <c r="B62" s="23" t="s">
        <v>44</v>
      </c>
      <c r="C62" s="83" t="s">
        <v>11</v>
      </c>
      <c r="D62" s="19" t="s">
        <v>268</v>
      </c>
      <c r="E62" s="19"/>
      <c r="F62" s="83" t="s">
        <v>11</v>
      </c>
      <c r="G62" s="23" t="s">
        <v>45</v>
      </c>
      <c r="H62" s="21">
        <v>30000</v>
      </c>
      <c r="I62" s="24">
        <v>0</v>
      </c>
      <c r="J62" s="24">
        <v>0</v>
      </c>
      <c r="K62" s="9">
        <f t="shared" si="0"/>
        <v>30000</v>
      </c>
    </row>
    <row r="63" spans="1:11" s="3" customFormat="1">
      <c r="A63" s="10">
        <v>59</v>
      </c>
      <c r="B63" s="23" t="s">
        <v>42</v>
      </c>
      <c r="C63" s="83" t="s">
        <v>11</v>
      </c>
      <c r="D63" s="19" t="s">
        <v>277</v>
      </c>
      <c r="E63" s="19"/>
      <c r="F63" s="83" t="s">
        <v>11</v>
      </c>
      <c r="G63" s="23" t="s">
        <v>46</v>
      </c>
      <c r="H63" s="21">
        <v>30000</v>
      </c>
      <c r="I63" s="24">
        <v>0</v>
      </c>
      <c r="J63" s="24">
        <v>0</v>
      </c>
      <c r="K63" s="9">
        <f t="shared" si="0"/>
        <v>30000</v>
      </c>
    </row>
    <row r="64" spans="1:11" s="3" customFormat="1">
      <c r="A64" s="6">
        <v>60</v>
      </c>
      <c r="B64" s="23" t="s">
        <v>47</v>
      </c>
      <c r="C64" s="83" t="s">
        <v>11</v>
      </c>
      <c r="D64" s="19" t="s">
        <v>275</v>
      </c>
      <c r="E64" s="19"/>
      <c r="F64" s="83" t="s">
        <v>11</v>
      </c>
      <c r="G64" s="23" t="s">
        <v>48</v>
      </c>
      <c r="H64" s="21">
        <v>30000</v>
      </c>
      <c r="I64" s="24">
        <v>0</v>
      </c>
      <c r="J64" s="24">
        <v>0</v>
      </c>
      <c r="K64" s="9">
        <f t="shared" si="0"/>
        <v>30000</v>
      </c>
    </row>
    <row r="65" spans="1:11" s="3" customFormat="1">
      <c r="A65" s="6">
        <v>61</v>
      </c>
      <c r="B65" s="23" t="s">
        <v>49</v>
      </c>
      <c r="C65" s="83" t="s">
        <v>11</v>
      </c>
      <c r="D65" s="19" t="s">
        <v>281</v>
      </c>
      <c r="E65" s="19"/>
      <c r="F65" s="83" t="s">
        <v>11</v>
      </c>
      <c r="G65" s="23" t="s">
        <v>50</v>
      </c>
      <c r="H65" s="21">
        <v>18500</v>
      </c>
      <c r="I65" s="24">
        <v>0</v>
      </c>
      <c r="J65" s="24">
        <v>0</v>
      </c>
      <c r="K65" s="9">
        <f t="shared" si="0"/>
        <v>18500</v>
      </c>
    </row>
    <row r="66" spans="1:11" s="3" customFormat="1" ht="25.5">
      <c r="A66" s="10">
        <v>62</v>
      </c>
      <c r="B66" s="23" t="s">
        <v>47</v>
      </c>
      <c r="C66" s="83" t="s">
        <v>11</v>
      </c>
      <c r="D66" s="19" t="s">
        <v>288</v>
      </c>
      <c r="E66" s="19"/>
      <c r="F66" s="83" t="s">
        <v>11</v>
      </c>
      <c r="G66" s="23" t="s">
        <v>51</v>
      </c>
      <c r="H66" s="21">
        <v>27500</v>
      </c>
      <c r="I66" s="24">
        <v>0</v>
      </c>
      <c r="J66" s="24">
        <v>0</v>
      </c>
      <c r="K66" s="9">
        <f t="shared" si="0"/>
        <v>27500</v>
      </c>
    </row>
    <row r="67" spans="1:11" s="3" customFormat="1">
      <c r="A67" s="6">
        <v>63</v>
      </c>
      <c r="B67" s="23" t="s">
        <v>52</v>
      </c>
      <c r="C67" s="83" t="s">
        <v>11</v>
      </c>
      <c r="D67" s="19" t="s">
        <v>283</v>
      </c>
      <c r="E67" s="19"/>
      <c r="F67" s="83" t="s">
        <v>11</v>
      </c>
      <c r="G67" s="23" t="s">
        <v>53</v>
      </c>
      <c r="H67" s="21">
        <v>30000</v>
      </c>
      <c r="I67" s="24">
        <v>0</v>
      </c>
      <c r="J67" s="24">
        <v>0</v>
      </c>
      <c r="K67" s="9">
        <f t="shared" si="0"/>
        <v>30000</v>
      </c>
    </row>
    <row r="68" spans="1:11" s="3" customFormat="1">
      <c r="A68" s="6">
        <v>64</v>
      </c>
      <c r="B68" s="23" t="s">
        <v>47</v>
      </c>
      <c r="C68" s="83" t="s">
        <v>11</v>
      </c>
      <c r="D68" s="19" t="s">
        <v>288</v>
      </c>
      <c r="E68" s="19"/>
      <c r="F68" s="83" t="s">
        <v>11</v>
      </c>
      <c r="G68" s="23" t="s">
        <v>54</v>
      </c>
      <c r="H68" s="21">
        <v>28500</v>
      </c>
      <c r="I68" s="24">
        <v>0</v>
      </c>
      <c r="J68" s="24">
        <v>0</v>
      </c>
      <c r="K68" s="9">
        <f t="shared" si="0"/>
        <v>28500</v>
      </c>
    </row>
    <row r="69" spans="1:11" s="3" customFormat="1">
      <c r="A69" s="10">
        <v>65</v>
      </c>
      <c r="B69" s="23" t="s">
        <v>55</v>
      </c>
      <c r="C69" s="83" t="s">
        <v>11</v>
      </c>
      <c r="D69" s="19" t="s">
        <v>264</v>
      </c>
      <c r="E69" s="19"/>
      <c r="F69" s="83" t="s">
        <v>11</v>
      </c>
      <c r="G69" s="23" t="s">
        <v>41</v>
      </c>
      <c r="H69" s="21">
        <v>19800</v>
      </c>
      <c r="I69" s="24">
        <v>0</v>
      </c>
      <c r="J69" s="24">
        <v>0</v>
      </c>
      <c r="K69" s="9">
        <f t="shared" si="0"/>
        <v>19800</v>
      </c>
    </row>
    <row r="70" spans="1:11" s="3" customFormat="1" ht="25.5">
      <c r="A70" s="6">
        <v>66</v>
      </c>
      <c r="B70" s="23" t="s">
        <v>52</v>
      </c>
      <c r="C70" s="83" t="s">
        <v>11</v>
      </c>
      <c r="D70" s="19" t="s">
        <v>292</v>
      </c>
      <c r="E70" s="19"/>
      <c r="F70" s="83" t="s">
        <v>11</v>
      </c>
      <c r="G70" s="23" t="s">
        <v>56</v>
      </c>
      <c r="H70" s="21">
        <v>30000</v>
      </c>
      <c r="I70" s="24">
        <v>0</v>
      </c>
      <c r="J70" s="24">
        <v>0</v>
      </c>
      <c r="K70" s="9">
        <f t="shared" ref="K70:K133" si="1">SUM(H70-I70+J70)</f>
        <v>30000</v>
      </c>
    </row>
    <row r="71" spans="1:11" s="3" customFormat="1" ht="25.5">
      <c r="A71" s="6">
        <v>67</v>
      </c>
      <c r="B71" s="23" t="s">
        <v>52</v>
      </c>
      <c r="C71" s="83" t="s">
        <v>11</v>
      </c>
      <c r="D71" s="19" t="s">
        <v>276</v>
      </c>
      <c r="E71" s="19"/>
      <c r="F71" s="83" t="s">
        <v>11</v>
      </c>
      <c r="G71" s="23" t="s">
        <v>57</v>
      </c>
      <c r="H71" s="21">
        <v>30000</v>
      </c>
      <c r="I71" s="24">
        <v>0</v>
      </c>
      <c r="J71" s="24">
        <v>0</v>
      </c>
      <c r="K71" s="9">
        <f t="shared" si="1"/>
        <v>30000</v>
      </c>
    </row>
    <row r="72" spans="1:11" s="3" customFormat="1">
      <c r="A72" s="10">
        <v>68</v>
      </c>
      <c r="B72" s="23" t="s">
        <v>58</v>
      </c>
      <c r="C72" s="83" t="s">
        <v>11</v>
      </c>
      <c r="D72" s="19" t="s">
        <v>293</v>
      </c>
      <c r="E72" s="19"/>
      <c r="F72" s="83" t="s">
        <v>11</v>
      </c>
      <c r="G72" s="23" t="s">
        <v>59</v>
      </c>
      <c r="H72" s="21">
        <v>29000</v>
      </c>
      <c r="I72" s="24">
        <v>0</v>
      </c>
      <c r="J72" s="24">
        <v>0</v>
      </c>
      <c r="K72" s="9">
        <f t="shared" si="1"/>
        <v>29000</v>
      </c>
    </row>
    <row r="73" spans="1:11" s="3" customFormat="1">
      <c r="A73" s="6">
        <v>69</v>
      </c>
      <c r="B73" s="23" t="s">
        <v>52</v>
      </c>
      <c r="C73" s="83" t="s">
        <v>11</v>
      </c>
      <c r="D73" s="19" t="s">
        <v>288</v>
      </c>
      <c r="E73" s="19"/>
      <c r="F73" s="83" t="s">
        <v>11</v>
      </c>
      <c r="G73" s="23" t="s">
        <v>60</v>
      </c>
      <c r="H73" s="21">
        <v>29600</v>
      </c>
      <c r="I73" s="24">
        <v>0</v>
      </c>
      <c r="J73" s="24">
        <v>0</v>
      </c>
      <c r="K73" s="9">
        <f t="shared" si="1"/>
        <v>29600</v>
      </c>
    </row>
    <row r="74" spans="1:11" s="3" customFormat="1">
      <c r="A74" s="6">
        <v>70</v>
      </c>
      <c r="B74" s="23" t="s">
        <v>55</v>
      </c>
      <c r="C74" s="83" t="s">
        <v>11</v>
      </c>
      <c r="D74" s="19" t="s">
        <v>264</v>
      </c>
      <c r="E74" s="19"/>
      <c r="F74" s="83" t="s">
        <v>11</v>
      </c>
      <c r="G74" s="23" t="s">
        <v>41</v>
      </c>
      <c r="H74" s="21">
        <v>19800</v>
      </c>
      <c r="I74" s="24">
        <v>0</v>
      </c>
      <c r="J74" s="24">
        <v>0</v>
      </c>
      <c r="K74" s="9">
        <f t="shared" si="1"/>
        <v>19800</v>
      </c>
    </row>
    <row r="75" spans="1:11" s="3" customFormat="1">
      <c r="A75" s="10">
        <v>71</v>
      </c>
      <c r="B75" s="23" t="s">
        <v>58</v>
      </c>
      <c r="C75" s="83" t="s">
        <v>11</v>
      </c>
      <c r="D75" s="19" t="s">
        <v>280</v>
      </c>
      <c r="E75" s="19"/>
      <c r="F75" s="83" t="s">
        <v>11</v>
      </c>
      <c r="G75" s="23" t="s">
        <v>61</v>
      </c>
      <c r="H75" s="21">
        <v>29800</v>
      </c>
      <c r="I75" s="24">
        <v>0</v>
      </c>
      <c r="J75" s="24">
        <v>0</v>
      </c>
      <c r="K75" s="9">
        <f t="shared" si="1"/>
        <v>29800</v>
      </c>
    </row>
    <row r="76" spans="1:11" s="3" customFormat="1">
      <c r="A76" s="6">
        <v>72</v>
      </c>
      <c r="B76" s="23" t="s">
        <v>42</v>
      </c>
      <c r="C76" s="83" t="s">
        <v>11</v>
      </c>
      <c r="D76" s="19" t="s">
        <v>288</v>
      </c>
      <c r="E76" s="19"/>
      <c r="F76" s="83" t="s">
        <v>11</v>
      </c>
      <c r="G76" s="23" t="s">
        <v>62</v>
      </c>
      <c r="H76" s="21">
        <v>29600</v>
      </c>
      <c r="I76" s="24">
        <v>0</v>
      </c>
      <c r="J76" s="24">
        <v>0</v>
      </c>
      <c r="K76" s="9">
        <f t="shared" si="1"/>
        <v>29600</v>
      </c>
    </row>
    <row r="77" spans="1:11" s="3" customFormat="1">
      <c r="A77" s="6">
        <v>73</v>
      </c>
      <c r="B77" s="23" t="s">
        <v>52</v>
      </c>
      <c r="C77" s="83" t="s">
        <v>11</v>
      </c>
      <c r="D77" s="19" t="s">
        <v>293</v>
      </c>
      <c r="E77" s="19"/>
      <c r="F77" s="83" t="s">
        <v>11</v>
      </c>
      <c r="G77" s="23" t="s">
        <v>59</v>
      </c>
      <c r="H77" s="21">
        <v>29700</v>
      </c>
      <c r="I77" s="24">
        <v>0</v>
      </c>
      <c r="J77" s="24">
        <v>0</v>
      </c>
      <c r="K77" s="9">
        <f t="shared" si="1"/>
        <v>29700</v>
      </c>
    </row>
    <row r="78" spans="1:11" s="3" customFormat="1">
      <c r="A78" s="10">
        <v>74</v>
      </c>
      <c r="B78" s="23" t="s">
        <v>42</v>
      </c>
      <c r="C78" s="83" t="s">
        <v>11</v>
      </c>
      <c r="D78" s="19" t="s">
        <v>280</v>
      </c>
      <c r="E78" s="19"/>
      <c r="F78" s="83" t="s">
        <v>11</v>
      </c>
      <c r="G78" s="23" t="s">
        <v>63</v>
      </c>
      <c r="H78" s="21">
        <v>30000</v>
      </c>
      <c r="I78" s="24">
        <v>0</v>
      </c>
      <c r="J78" s="24">
        <v>0</v>
      </c>
      <c r="K78" s="9">
        <f t="shared" si="1"/>
        <v>30000</v>
      </c>
    </row>
    <row r="79" spans="1:11" s="3" customFormat="1">
      <c r="A79" s="6">
        <v>75</v>
      </c>
      <c r="B79" s="23" t="s">
        <v>10</v>
      </c>
      <c r="C79" s="83" t="s">
        <v>11</v>
      </c>
      <c r="D79" s="19" t="s">
        <v>293</v>
      </c>
      <c r="E79" s="19"/>
      <c r="F79" s="83" t="s">
        <v>11</v>
      </c>
      <c r="G79" s="23" t="s">
        <v>59</v>
      </c>
      <c r="H79" s="21">
        <v>25950</v>
      </c>
      <c r="I79" s="24">
        <v>0</v>
      </c>
      <c r="J79" s="24">
        <v>0</v>
      </c>
      <c r="K79" s="9">
        <f t="shared" si="1"/>
        <v>25950</v>
      </c>
    </row>
    <row r="80" spans="1:11" s="3" customFormat="1">
      <c r="A80" s="6">
        <v>76</v>
      </c>
      <c r="B80" s="23" t="s">
        <v>13</v>
      </c>
      <c r="C80" s="83" t="s">
        <v>11</v>
      </c>
      <c r="D80" s="19" t="s">
        <v>293</v>
      </c>
      <c r="E80" s="19"/>
      <c r="F80" s="83" t="s">
        <v>11</v>
      </c>
      <c r="G80" s="23" t="s">
        <v>59</v>
      </c>
      <c r="H80" s="21">
        <v>29000</v>
      </c>
      <c r="I80" s="24">
        <v>0</v>
      </c>
      <c r="J80" s="24">
        <v>0</v>
      </c>
      <c r="K80" s="9">
        <f t="shared" si="1"/>
        <v>29000</v>
      </c>
    </row>
    <row r="81" spans="1:11" s="3" customFormat="1">
      <c r="A81" s="10">
        <v>77</v>
      </c>
      <c r="B81" s="23" t="s">
        <v>42</v>
      </c>
      <c r="C81" s="83" t="s">
        <v>11</v>
      </c>
      <c r="D81" s="19" t="s">
        <v>280</v>
      </c>
      <c r="E81" s="19"/>
      <c r="F81" s="83" t="s">
        <v>11</v>
      </c>
      <c r="G81" s="23" t="s">
        <v>61</v>
      </c>
      <c r="H81" s="21">
        <v>29000</v>
      </c>
      <c r="I81" s="24">
        <v>0</v>
      </c>
      <c r="J81" s="24">
        <v>0</v>
      </c>
      <c r="K81" s="9">
        <f t="shared" si="1"/>
        <v>29000</v>
      </c>
    </row>
    <row r="82" spans="1:11" s="3" customFormat="1">
      <c r="A82" s="6">
        <v>78</v>
      </c>
      <c r="B82" s="23" t="s">
        <v>10</v>
      </c>
      <c r="C82" s="83" t="s">
        <v>11</v>
      </c>
      <c r="D82" s="19" t="s">
        <v>293</v>
      </c>
      <c r="E82" s="19"/>
      <c r="F82" s="83" t="s">
        <v>11</v>
      </c>
      <c r="G82" s="23" t="s">
        <v>59</v>
      </c>
      <c r="H82" s="21">
        <v>29000</v>
      </c>
      <c r="I82" s="24">
        <v>0</v>
      </c>
      <c r="J82" s="24">
        <v>0</v>
      </c>
      <c r="K82" s="9">
        <f t="shared" si="1"/>
        <v>29000</v>
      </c>
    </row>
    <row r="83" spans="1:11" s="3" customFormat="1">
      <c r="A83" s="6">
        <v>79</v>
      </c>
      <c r="B83" s="23" t="s">
        <v>52</v>
      </c>
      <c r="C83" s="83" t="s">
        <v>11</v>
      </c>
      <c r="D83" s="19" t="s">
        <v>280</v>
      </c>
      <c r="E83" s="19"/>
      <c r="F83" s="83" t="s">
        <v>11</v>
      </c>
      <c r="G83" s="23" t="s">
        <v>61</v>
      </c>
      <c r="H83" s="21">
        <v>29800</v>
      </c>
      <c r="I83" s="24">
        <v>0</v>
      </c>
      <c r="J83" s="24">
        <v>0</v>
      </c>
      <c r="K83" s="9">
        <f t="shared" si="1"/>
        <v>29800</v>
      </c>
    </row>
    <row r="84" spans="1:11" s="3" customFormat="1">
      <c r="A84" s="10">
        <v>80</v>
      </c>
      <c r="B84" s="23" t="s">
        <v>58</v>
      </c>
      <c r="C84" s="83" t="s">
        <v>11</v>
      </c>
      <c r="D84" s="19" t="s">
        <v>280</v>
      </c>
      <c r="E84" s="19"/>
      <c r="F84" s="83" t="s">
        <v>11</v>
      </c>
      <c r="G84" s="23" t="s">
        <v>64</v>
      </c>
      <c r="H84" s="21">
        <v>30000</v>
      </c>
      <c r="I84" s="24">
        <v>0</v>
      </c>
      <c r="J84" s="24">
        <v>0</v>
      </c>
      <c r="K84" s="9">
        <f t="shared" si="1"/>
        <v>30000</v>
      </c>
    </row>
    <row r="85" spans="1:11" s="3" customFormat="1">
      <c r="A85" s="6">
        <v>81</v>
      </c>
      <c r="B85" s="23" t="s">
        <v>13</v>
      </c>
      <c r="C85" s="83" t="s">
        <v>11</v>
      </c>
      <c r="D85" s="19" t="s">
        <v>293</v>
      </c>
      <c r="E85" s="19"/>
      <c r="F85" s="83" t="s">
        <v>11</v>
      </c>
      <c r="G85" s="23" t="s">
        <v>59</v>
      </c>
      <c r="H85" s="21">
        <v>25700</v>
      </c>
      <c r="I85" s="24">
        <v>0</v>
      </c>
      <c r="J85" s="24">
        <v>0</v>
      </c>
      <c r="K85" s="9">
        <f t="shared" si="1"/>
        <v>25700</v>
      </c>
    </row>
    <row r="86" spans="1:11" s="3" customFormat="1">
      <c r="A86" s="6">
        <v>82</v>
      </c>
      <c r="B86" s="23" t="s">
        <v>10</v>
      </c>
      <c r="C86" s="83" t="s">
        <v>11</v>
      </c>
      <c r="D86" s="19" t="s">
        <v>293</v>
      </c>
      <c r="E86" s="19"/>
      <c r="F86" s="83" t="s">
        <v>11</v>
      </c>
      <c r="G86" s="23" t="s">
        <v>59</v>
      </c>
      <c r="H86" s="21">
        <v>23700</v>
      </c>
      <c r="I86" s="24">
        <v>0</v>
      </c>
      <c r="J86" s="24">
        <v>0</v>
      </c>
      <c r="K86" s="9">
        <f t="shared" si="1"/>
        <v>23700</v>
      </c>
    </row>
    <row r="87" spans="1:11" s="3" customFormat="1">
      <c r="A87" s="10">
        <v>83</v>
      </c>
      <c r="B87" s="23" t="s">
        <v>52</v>
      </c>
      <c r="C87" s="83" t="s">
        <v>11</v>
      </c>
      <c r="D87" s="19" t="s">
        <v>280</v>
      </c>
      <c r="E87" s="19"/>
      <c r="F87" s="83" t="s">
        <v>11</v>
      </c>
      <c r="G87" s="23" t="s">
        <v>65</v>
      </c>
      <c r="H87" s="21">
        <v>30000</v>
      </c>
      <c r="I87" s="24">
        <v>0</v>
      </c>
      <c r="J87" s="24">
        <v>0</v>
      </c>
      <c r="K87" s="9">
        <f t="shared" si="1"/>
        <v>30000</v>
      </c>
    </row>
    <row r="88" spans="1:11" s="3" customFormat="1">
      <c r="A88" s="6">
        <v>84</v>
      </c>
      <c r="B88" s="23" t="s">
        <v>55</v>
      </c>
      <c r="C88" s="83" t="s">
        <v>11</v>
      </c>
      <c r="D88" s="19" t="s">
        <v>264</v>
      </c>
      <c r="E88" s="19"/>
      <c r="F88" s="83" t="s">
        <v>11</v>
      </c>
      <c r="G88" s="23" t="s">
        <v>294</v>
      </c>
      <c r="H88" s="21">
        <v>19800</v>
      </c>
      <c r="I88" s="24">
        <v>0</v>
      </c>
      <c r="J88" s="24">
        <v>0</v>
      </c>
      <c r="K88" s="9">
        <f t="shared" si="1"/>
        <v>19800</v>
      </c>
    </row>
    <row r="89" spans="1:11" s="3" customFormat="1">
      <c r="A89" s="6">
        <v>85</v>
      </c>
      <c r="B89" s="23" t="s">
        <v>52</v>
      </c>
      <c r="C89" s="83" t="s">
        <v>11</v>
      </c>
      <c r="D89" s="19" t="s">
        <v>280</v>
      </c>
      <c r="E89" s="19"/>
      <c r="F89" s="83" t="s">
        <v>11</v>
      </c>
      <c r="G89" s="23" t="s">
        <v>64</v>
      </c>
      <c r="H89" s="21">
        <v>29800</v>
      </c>
      <c r="I89" s="24">
        <v>0</v>
      </c>
      <c r="J89" s="24">
        <v>0</v>
      </c>
      <c r="K89" s="9">
        <f t="shared" si="1"/>
        <v>29800</v>
      </c>
    </row>
    <row r="90" spans="1:11" s="3" customFormat="1">
      <c r="A90" s="10">
        <v>86</v>
      </c>
      <c r="B90" s="23" t="s">
        <v>13</v>
      </c>
      <c r="C90" s="83" t="s">
        <v>11</v>
      </c>
      <c r="D90" s="19" t="s">
        <v>293</v>
      </c>
      <c r="E90" s="19"/>
      <c r="F90" s="83" t="s">
        <v>11</v>
      </c>
      <c r="G90" s="23" t="s">
        <v>59</v>
      </c>
      <c r="H90" s="21">
        <v>19500</v>
      </c>
      <c r="I90" s="24">
        <v>0</v>
      </c>
      <c r="J90" s="24">
        <v>0</v>
      </c>
      <c r="K90" s="9">
        <f t="shared" si="1"/>
        <v>19500</v>
      </c>
    </row>
    <row r="91" spans="1:11" s="3" customFormat="1">
      <c r="A91" s="6">
        <v>87</v>
      </c>
      <c r="B91" s="23" t="s">
        <v>42</v>
      </c>
      <c r="C91" s="83" t="s">
        <v>11</v>
      </c>
      <c r="D91" s="19" t="s">
        <v>280</v>
      </c>
      <c r="E91" s="19"/>
      <c r="F91" s="83" t="s">
        <v>11</v>
      </c>
      <c r="G91" s="23" t="s">
        <v>61</v>
      </c>
      <c r="H91" s="21">
        <v>30000</v>
      </c>
      <c r="I91" s="24">
        <v>0</v>
      </c>
      <c r="J91" s="24">
        <v>0</v>
      </c>
      <c r="K91" s="9">
        <f t="shared" si="1"/>
        <v>30000</v>
      </c>
    </row>
    <row r="92" spans="1:11" s="3" customFormat="1">
      <c r="A92" s="6">
        <v>88</v>
      </c>
      <c r="B92" s="23" t="s">
        <v>52</v>
      </c>
      <c r="C92" s="83" t="s">
        <v>11</v>
      </c>
      <c r="D92" s="19" t="s">
        <v>280</v>
      </c>
      <c r="E92" s="19"/>
      <c r="F92" s="83" t="s">
        <v>11</v>
      </c>
      <c r="G92" s="23" t="s">
        <v>61</v>
      </c>
      <c r="H92" s="21">
        <v>30000</v>
      </c>
      <c r="I92" s="24">
        <v>0</v>
      </c>
      <c r="J92" s="24">
        <v>0</v>
      </c>
      <c r="K92" s="9">
        <f t="shared" si="1"/>
        <v>30000</v>
      </c>
    </row>
    <row r="93" spans="1:11" s="3" customFormat="1" ht="25.5">
      <c r="A93" s="10">
        <v>89</v>
      </c>
      <c r="B93" s="23" t="s">
        <v>66</v>
      </c>
      <c r="C93" s="83" t="s">
        <v>11</v>
      </c>
      <c r="D93" s="19" t="s">
        <v>288</v>
      </c>
      <c r="E93" s="19"/>
      <c r="F93" s="83" t="s">
        <v>11</v>
      </c>
      <c r="G93" s="23" t="s">
        <v>67</v>
      </c>
      <c r="H93" s="21">
        <v>30000</v>
      </c>
      <c r="I93" s="24">
        <v>0</v>
      </c>
      <c r="J93" s="24">
        <v>0</v>
      </c>
      <c r="K93" s="9">
        <f t="shared" si="1"/>
        <v>30000</v>
      </c>
    </row>
    <row r="94" spans="1:11" s="3" customFormat="1">
      <c r="A94" s="6">
        <v>90</v>
      </c>
      <c r="B94" s="23" t="s">
        <v>52</v>
      </c>
      <c r="C94" s="83" t="s">
        <v>11</v>
      </c>
      <c r="D94" s="19" t="s">
        <v>280</v>
      </c>
      <c r="E94" s="19"/>
      <c r="F94" s="83" t="s">
        <v>11</v>
      </c>
      <c r="G94" s="23" t="s">
        <v>61</v>
      </c>
      <c r="H94" s="21">
        <v>30000</v>
      </c>
      <c r="I94" s="24">
        <v>0</v>
      </c>
      <c r="J94" s="24">
        <v>0</v>
      </c>
      <c r="K94" s="9">
        <f t="shared" si="1"/>
        <v>30000</v>
      </c>
    </row>
    <row r="95" spans="1:11" s="3" customFormat="1">
      <c r="A95" s="6">
        <v>91</v>
      </c>
      <c r="B95" s="23" t="s">
        <v>42</v>
      </c>
      <c r="C95" s="83" t="s">
        <v>11</v>
      </c>
      <c r="D95" s="19" t="s">
        <v>280</v>
      </c>
      <c r="E95" s="19"/>
      <c r="F95" s="83" t="s">
        <v>11</v>
      </c>
      <c r="G95" s="23" t="s">
        <v>61</v>
      </c>
      <c r="H95" s="21">
        <v>30000</v>
      </c>
      <c r="I95" s="24">
        <v>0</v>
      </c>
      <c r="J95" s="24">
        <v>0</v>
      </c>
      <c r="K95" s="9">
        <f t="shared" si="1"/>
        <v>30000</v>
      </c>
    </row>
    <row r="96" spans="1:11" s="3" customFormat="1">
      <c r="A96" s="10">
        <v>92</v>
      </c>
      <c r="B96" s="23" t="s">
        <v>52</v>
      </c>
      <c r="C96" s="83" t="s">
        <v>11</v>
      </c>
      <c r="D96" s="19" t="s">
        <v>288</v>
      </c>
      <c r="E96" s="19"/>
      <c r="F96" s="83" t="s">
        <v>11</v>
      </c>
      <c r="G96" s="23" t="s">
        <v>68</v>
      </c>
      <c r="H96" s="21">
        <v>29600</v>
      </c>
      <c r="I96" s="24">
        <v>0</v>
      </c>
      <c r="J96" s="24">
        <v>0</v>
      </c>
      <c r="K96" s="9">
        <f t="shared" si="1"/>
        <v>29600</v>
      </c>
    </row>
    <row r="97" spans="1:11" s="3" customFormat="1">
      <c r="A97" s="6">
        <v>93</v>
      </c>
      <c r="B97" s="23" t="s">
        <v>10</v>
      </c>
      <c r="C97" s="83" t="s">
        <v>11</v>
      </c>
      <c r="D97" s="19" t="s">
        <v>268</v>
      </c>
      <c r="E97" s="19"/>
      <c r="F97" s="83" t="s">
        <v>11</v>
      </c>
      <c r="G97" s="23" t="s">
        <v>59</v>
      </c>
      <c r="H97" s="21">
        <v>25500</v>
      </c>
      <c r="I97" s="24">
        <v>0</v>
      </c>
      <c r="J97" s="24">
        <v>0</v>
      </c>
      <c r="K97" s="9">
        <f t="shared" si="1"/>
        <v>25500</v>
      </c>
    </row>
    <row r="98" spans="1:11" s="3" customFormat="1">
      <c r="A98" s="6">
        <v>94</v>
      </c>
      <c r="B98" s="23" t="s">
        <v>13</v>
      </c>
      <c r="C98" s="83" t="s">
        <v>11</v>
      </c>
      <c r="D98" s="19" t="s">
        <v>268</v>
      </c>
      <c r="E98" s="19"/>
      <c r="F98" s="83" t="s">
        <v>11</v>
      </c>
      <c r="G98" s="23" t="s">
        <v>59</v>
      </c>
      <c r="H98" s="21">
        <v>19500</v>
      </c>
      <c r="I98" s="24">
        <v>0</v>
      </c>
      <c r="J98" s="24">
        <v>0</v>
      </c>
      <c r="K98" s="9">
        <f t="shared" si="1"/>
        <v>19500</v>
      </c>
    </row>
    <row r="99" spans="1:11" s="3" customFormat="1">
      <c r="A99" s="10">
        <v>95</v>
      </c>
      <c r="B99" s="23" t="s">
        <v>42</v>
      </c>
      <c r="C99" s="83" t="s">
        <v>11</v>
      </c>
      <c r="D99" s="19" t="s">
        <v>288</v>
      </c>
      <c r="E99" s="19"/>
      <c r="F99" s="83" t="s">
        <v>11</v>
      </c>
      <c r="G99" s="23" t="s">
        <v>69</v>
      </c>
      <c r="H99" s="21">
        <v>29500</v>
      </c>
      <c r="I99" s="24">
        <v>0</v>
      </c>
      <c r="J99" s="24">
        <v>0</v>
      </c>
      <c r="K99" s="9">
        <f t="shared" si="1"/>
        <v>29500</v>
      </c>
    </row>
    <row r="100" spans="1:11" s="3" customFormat="1" ht="25.5">
      <c r="A100" s="6">
        <v>96</v>
      </c>
      <c r="B100" s="23" t="s">
        <v>52</v>
      </c>
      <c r="C100" s="83" t="s">
        <v>11</v>
      </c>
      <c r="D100" s="19" t="s">
        <v>292</v>
      </c>
      <c r="E100" s="19"/>
      <c r="F100" s="83" t="s">
        <v>11</v>
      </c>
      <c r="G100" s="23" t="s">
        <v>70</v>
      </c>
      <c r="H100" s="21">
        <v>30000</v>
      </c>
      <c r="I100" s="24">
        <v>0</v>
      </c>
      <c r="J100" s="24">
        <v>0</v>
      </c>
      <c r="K100" s="9">
        <f t="shared" si="1"/>
        <v>30000</v>
      </c>
    </row>
    <row r="101" spans="1:11" s="3" customFormat="1">
      <c r="A101" s="6">
        <v>97</v>
      </c>
      <c r="B101" s="23" t="s">
        <v>66</v>
      </c>
      <c r="C101" s="83" t="s">
        <v>11</v>
      </c>
      <c r="D101" s="19" t="s">
        <v>283</v>
      </c>
      <c r="E101" s="19"/>
      <c r="F101" s="83" t="s">
        <v>11</v>
      </c>
      <c r="G101" s="23" t="s">
        <v>71</v>
      </c>
      <c r="H101" s="21">
        <v>30000</v>
      </c>
      <c r="I101" s="24">
        <v>0</v>
      </c>
      <c r="J101" s="24">
        <v>0</v>
      </c>
      <c r="K101" s="9">
        <f t="shared" si="1"/>
        <v>30000</v>
      </c>
    </row>
    <row r="102" spans="1:11" s="3" customFormat="1">
      <c r="A102" s="10">
        <v>98</v>
      </c>
      <c r="B102" s="23" t="s">
        <v>52</v>
      </c>
      <c r="C102" s="83" t="s">
        <v>11</v>
      </c>
      <c r="D102" s="19" t="s">
        <v>268</v>
      </c>
      <c r="E102" s="19"/>
      <c r="F102" s="83" t="s">
        <v>11</v>
      </c>
      <c r="G102" s="23" t="s">
        <v>59</v>
      </c>
      <c r="H102" s="21">
        <v>29800</v>
      </c>
      <c r="I102" s="24">
        <v>0</v>
      </c>
      <c r="J102" s="24">
        <v>0</v>
      </c>
      <c r="K102" s="9">
        <f t="shared" si="1"/>
        <v>29800</v>
      </c>
    </row>
    <row r="103" spans="1:11" s="3" customFormat="1">
      <c r="A103" s="6">
        <v>99</v>
      </c>
      <c r="B103" s="23" t="s">
        <v>55</v>
      </c>
      <c r="C103" s="83" t="s">
        <v>11</v>
      </c>
      <c r="D103" s="19" t="s">
        <v>264</v>
      </c>
      <c r="E103" s="19"/>
      <c r="F103" s="83" t="s">
        <v>11</v>
      </c>
      <c r="G103" s="23" t="s">
        <v>41</v>
      </c>
      <c r="H103" s="21">
        <v>29700</v>
      </c>
      <c r="I103" s="24">
        <v>0</v>
      </c>
      <c r="J103" s="24">
        <v>0</v>
      </c>
      <c r="K103" s="9">
        <f t="shared" si="1"/>
        <v>29700</v>
      </c>
    </row>
    <row r="104" spans="1:11" s="3" customFormat="1">
      <c r="A104" s="6">
        <v>100</v>
      </c>
      <c r="B104" s="23" t="s">
        <v>72</v>
      </c>
      <c r="C104" s="83" t="s">
        <v>11</v>
      </c>
      <c r="D104" s="19" t="s">
        <v>283</v>
      </c>
      <c r="E104" s="19"/>
      <c r="F104" s="83" t="s">
        <v>11</v>
      </c>
      <c r="G104" s="23" t="s">
        <v>71</v>
      </c>
      <c r="H104" s="21">
        <v>30000</v>
      </c>
      <c r="I104" s="24">
        <v>0</v>
      </c>
      <c r="J104" s="24">
        <v>0</v>
      </c>
      <c r="K104" s="9">
        <f t="shared" si="1"/>
        <v>30000</v>
      </c>
    </row>
    <row r="105" spans="1:11" s="3" customFormat="1">
      <c r="A105" s="10">
        <v>101</v>
      </c>
      <c r="B105" s="23" t="s">
        <v>52</v>
      </c>
      <c r="C105" s="83" t="s">
        <v>11</v>
      </c>
      <c r="D105" s="19" t="s">
        <v>268</v>
      </c>
      <c r="E105" s="19"/>
      <c r="F105" s="83" t="s">
        <v>11</v>
      </c>
      <c r="G105" s="23" t="s">
        <v>14</v>
      </c>
      <c r="H105" s="21">
        <v>28000</v>
      </c>
      <c r="I105" s="24">
        <v>0</v>
      </c>
      <c r="J105" s="24">
        <v>0</v>
      </c>
      <c r="K105" s="9">
        <f t="shared" si="1"/>
        <v>28000</v>
      </c>
    </row>
    <row r="106" spans="1:11" s="3" customFormat="1">
      <c r="A106" s="6">
        <v>102</v>
      </c>
      <c r="B106" s="23" t="s">
        <v>42</v>
      </c>
      <c r="C106" s="83" t="s">
        <v>11</v>
      </c>
      <c r="D106" s="19" t="s">
        <v>280</v>
      </c>
      <c r="E106" s="19"/>
      <c r="F106" s="83" t="s">
        <v>11</v>
      </c>
      <c r="G106" s="23" t="s">
        <v>73</v>
      </c>
      <c r="H106" s="21">
        <v>30000</v>
      </c>
      <c r="I106" s="24">
        <v>0</v>
      </c>
      <c r="J106" s="24">
        <v>0</v>
      </c>
      <c r="K106" s="9">
        <f t="shared" si="1"/>
        <v>30000</v>
      </c>
    </row>
    <row r="107" spans="1:11" s="12" customFormat="1">
      <c r="A107" s="6">
        <v>103</v>
      </c>
      <c r="B107" s="23" t="s">
        <v>55</v>
      </c>
      <c r="C107" s="83" t="s">
        <v>11</v>
      </c>
      <c r="D107" s="19" t="s">
        <v>264</v>
      </c>
      <c r="E107" s="19"/>
      <c r="F107" s="83" t="s">
        <v>11</v>
      </c>
      <c r="G107" s="23" t="s">
        <v>41</v>
      </c>
      <c r="H107" s="21">
        <v>29700</v>
      </c>
      <c r="I107" s="24">
        <v>0</v>
      </c>
      <c r="J107" s="24">
        <v>0</v>
      </c>
      <c r="K107" s="9">
        <f t="shared" si="1"/>
        <v>29700</v>
      </c>
    </row>
    <row r="108" spans="1:11" s="3" customFormat="1" ht="25.5">
      <c r="A108" s="10">
        <v>104</v>
      </c>
      <c r="B108" s="23" t="s">
        <v>52</v>
      </c>
      <c r="C108" s="83" t="s">
        <v>11</v>
      </c>
      <c r="D108" s="19" t="s">
        <v>268</v>
      </c>
      <c r="E108" s="19"/>
      <c r="F108" s="83" t="s">
        <v>11</v>
      </c>
      <c r="G108" s="23" t="s">
        <v>74</v>
      </c>
      <c r="H108" s="21">
        <v>30000</v>
      </c>
      <c r="I108" s="24">
        <v>0</v>
      </c>
      <c r="J108" s="24">
        <v>0</v>
      </c>
      <c r="K108" s="9">
        <f t="shared" si="1"/>
        <v>30000</v>
      </c>
    </row>
    <row r="109" spans="1:11" s="3" customFormat="1">
      <c r="A109" s="6">
        <v>105</v>
      </c>
      <c r="B109" s="23" t="s">
        <v>42</v>
      </c>
      <c r="C109" s="83" t="s">
        <v>11</v>
      </c>
      <c r="D109" s="19" t="s">
        <v>280</v>
      </c>
      <c r="E109" s="19"/>
      <c r="F109" s="83" t="s">
        <v>11</v>
      </c>
      <c r="G109" s="23" t="s">
        <v>61</v>
      </c>
      <c r="H109" s="21">
        <v>30000</v>
      </c>
      <c r="I109" s="24">
        <v>0</v>
      </c>
      <c r="J109" s="24">
        <v>0</v>
      </c>
      <c r="K109" s="9">
        <f t="shared" si="1"/>
        <v>30000</v>
      </c>
    </row>
    <row r="110" spans="1:11" s="3" customFormat="1">
      <c r="A110" s="6">
        <v>106</v>
      </c>
      <c r="B110" s="23" t="s">
        <v>52</v>
      </c>
      <c r="C110" s="83" t="s">
        <v>11</v>
      </c>
      <c r="D110" s="19" t="s">
        <v>280</v>
      </c>
      <c r="E110" s="19"/>
      <c r="F110" s="83" t="s">
        <v>11</v>
      </c>
      <c r="G110" s="23" t="s">
        <v>61</v>
      </c>
      <c r="H110" s="21">
        <v>29500</v>
      </c>
      <c r="I110" s="24">
        <v>0</v>
      </c>
      <c r="J110" s="24">
        <v>0</v>
      </c>
      <c r="K110" s="9">
        <f t="shared" si="1"/>
        <v>29500</v>
      </c>
    </row>
    <row r="111" spans="1:11" s="12" customFormat="1">
      <c r="A111" s="10">
        <v>107</v>
      </c>
      <c r="B111" s="23" t="s">
        <v>58</v>
      </c>
      <c r="C111" s="83" t="s">
        <v>11</v>
      </c>
      <c r="D111" s="19" t="s">
        <v>288</v>
      </c>
      <c r="E111" s="19"/>
      <c r="F111" s="83" t="s">
        <v>11</v>
      </c>
      <c r="G111" s="23" t="s">
        <v>75</v>
      </c>
      <c r="H111" s="21">
        <v>29600</v>
      </c>
      <c r="I111" s="24">
        <v>0</v>
      </c>
      <c r="J111" s="24">
        <v>0</v>
      </c>
      <c r="K111" s="9">
        <f t="shared" si="1"/>
        <v>29600</v>
      </c>
    </row>
    <row r="112" spans="1:11" s="3" customFormat="1">
      <c r="A112" s="6">
        <v>108</v>
      </c>
      <c r="B112" s="23" t="s">
        <v>42</v>
      </c>
      <c r="C112" s="83" t="s">
        <v>11</v>
      </c>
      <c r="D112" s="19" t="s">
        <v>280</v>
      </c>
      <c r="E112" s="19"/>
      <c r="F112" s="83" t="s">
        <v>11</v>
      </c>
      <c r="G112" s="23" t="s">
        <v>61</v>
      </c>
      <c r="H112" s="21">
        <v>30000</v>
      </c>
      <c r="I112" s="24">
        <v>0</v>
      </c>
      <c r="J112" s="24">
        <v>0</v>
      </c>
      <c r="K112" s="9">
        <f t="shared" si="1"/>
        <v>30000</v>
      </c>
    </row>
    <row r="113" spans="1:11" s="3" customFormat="1">
      <c r="A113" s="6">
        <v>109</v>
      </c>
      <c r="B113" s="23" t="s">
        <v>72</v>
      </c>
      <c r="C113" s="83" t="s">
        <v>11</v>
      </c>
      <c r="D113" s="19" t="s">
        <v>280</v>
      </c>
      <c r="E113" s="19"/>
      <c r="F113" s="83" t="s">
        <v>11</v>
      </c>
      <c r="G113" s="23" t="s">
        <v>63</v>
      </c>
      <c r="H113" s="21">
        <v>30000</v>
      </c>
      <c r="I113" s="24">
        <v>0</v>
      </c>
      <c r="J113" s="24">
        <v>0</v>
      </c>
      <c r="K113" s="9">
        <f t="shared" si="1"/>
        <v>30000</v>
      </c>
    </row>
    <row r="114" spans="1:11" s="3" customFormat="1">
      <c r="A114" s="10">
        <v>110</v>
      </c>
      <c r="B114" s="23" t="s">
        <v>55</v>
      </c>
      <c r="C114" s="83" t="s">
        <v>11</v>
      </c>
      <c r="D114" s="19" t="s">
        <v>264</v>
      </c>
      <c r="E114" s="19"/>
      <c r="F114" s="83" t="s">
        <v>11</v>
      </c>
      <c r="G114" s="23" t="s">
        <v>41</v>
      </c>
      <c r="H114" s="21">
        <v>29700</v>
      </c>
      <c r="I114" s="24">
        <v>0</v>
      </c>
      <c r="J114" s="24">
        <v>0</v>
      </c>
      <c r="K114" s="9">
        <f t="shared" si="1"/>
        <v>29700</v>
      </c>
    </row>
    <row r="115" spans="1:11" s="3" customFormat="1">
      <c r="A115" s="6">
        <v>111</v>
      </c>
      <c r="B115" s="23" t="s">
        <v>42</v>
      </c>
      <c r="C115" s="83" t="s">
        <v>11</v>
      </c>
      <c r="D115" s="19" t="s">
        <v>280</v>
      </c>
      <c r="E115" s="19"/>
      <c r="F115" s="83" t="s">
        <v>11</v>
      </c>
      <c r="G115" s="23" t="s">
        <v>63</v>
      </c>
      <c r="H115" s="21">
        <v>30000</v>
      </c>
      <c r="I115" s="24">
        <v>0</v>
      </c>
      <c r="J115" s="24">
        <v>0</v>
      </c>
      <c r="K115" s="9">
        <f t="shared" si="1"/>
        <v>30000</v>
      </c>
    </row>
    <row r="116" spans="1:11" s="3" customFormat="1">
      <c r="A116" s="6">
        <v>112</v>
      </c>
      <c r="B116" s="23" t="s">
        <v>47</v>
      </c>
      <c r="C116" s="83" t="s">
        <v>11</v>
      </c>
      <c r="D116" s="19" t="s">
        <v>288</v>
      </c>
      <c r="E116" s="19"/>
      <c r="F116" s="83" t="s">
        <v>11</v>
      </c>
      <c r="G116" s="23" t="s">
        <v>76</v>
      </c>
      <c r="H116" s="21">
        <v>29950</v>
      </c>
      <c r="I116" s="24">
        <v>0</v>
      </c>
      <c r="J116" s="24">
        <v>0</v>
      </c>
      <c r="K116" s="9">
        <f t="shared" si="1"/>
        <v>29950</v>
      </c>
    </row>
    <row r="117" spans="1:11" s="3" customFormat="1" ht="25.5">
      <c r="A117" s="10">
        <v>113</v>
      </c>
      <c r="B117" s="23" t="s">
        <v>49</v>
      </c>
      <c r="C117" s="83" t="s">
        <v>11</v>
      </c>
      <c r="D117" s="19" t="s">
        <v>288</v>
      </c>
      <c r="E117" s="19"/>
      <c r="F117" s="83" t="s">
        <v>11</v>
      </c>
      <c r="G117" s="23" t="s">
        <v>51</v>
      </c>
      <c r="H117" s="21">
        <v>10000</v>
      </c>
      <c r="I117" s="24">
        <v>0</v>
      </c>
      <c r="J117" s="24">
        <v>0</v>
      </c>
      <c r="K117" s="9">
        <f t="shared" si="1"/>
        <v>10000</v>
      </c>
    </row>
    <row r="118" spans="1:11" s="3" customFormat="1">
      <c r="A118" s="6">
        <v>114</v>
      </c>
      <c r="B118" s="23" t="s">
        <v>52</v>
      </c>
      <c r="C118" s="83" t="s">
        <v>11</v>
      </c>
      <c r="D118" s="19" t="s">
        <v>268</v>
      </c>
      <c r="E118" s="19"/>
      <c r="F118" s="83" t="s">
        <v>11</v>
      </c>
      <c r="G118" s="23" t="s">
        <v>14</v>
      </c>
      <c r="H118" s="21">
        <v>28000</v>
      </c>
      <c r="I118" s="24">
        <v>0</v>
      </c>
      <c r="J118" s="24">
        <v>0</v>
      </c>
      <c r="K118" s="9">
        <f t="shared" si="1"/>
        <v>28000</v>
      </c>
    </row>
    <row r="119" spans="1:11" s="3" customFormat="1">
      <c r="A119" s="6">
        <v>115</v>
      </c>
      <c r="B119" s="23" t="s">
        <v>72</v>
      </c>
      <c r="C119" s="83" t="s">
        <v>11</v>
      </c>
      <c r="D119" s="19" t="s">
        <v>288</v>
      </c>
      <c r="E119" s="19"/>
      <c r="F119" s="83" t="s">
        <v>11</v>
      </c>
      <c r="G119" s="23" t="s">
        <v>77</v>
      </c>
      <c r="H119" s="21">
        <v>29500</v>
      </c>
      <c r="I119" s="24">
        <v>0</v>
      </c>
      <c r="J119" s="24">
        <v>0</v>
      </c>
      <c r="K119" s="9">
        <f t="shared" si="1"/>
        <v>29500</v>
      </c>
    </row>
    <row r="120" spans="1:11" s="3" customFormat="1">
      <c r="A120" s="10">
        <v>116</v>
      </c>
      <c r="B120" s="23" t="s">
        <v>42</v>
      </c>
      <c r="C120" s="83" t="s">
        <v>11</v>
      </c>
      <c r="D120" s="19" t="s">
        <v>283</v>
      </c>
      <c r="E120" s="19"/>
      <c r="F120" s="83" t="s">
        <v>11</v>
      </c>
      <c r="G120" s="23" t="s">
        <v>71</v>
      </c>
      <c r="H120" s="21">
        <v>30000</v>
      </c>
      <c r="I120" s="24">
        <v>0</v>
      </c>
      <c r="J120" s="24">
        <v>0</v>
      </c>
      <c r="K120" s="9">
        <f t="shared" si="1"/>
        <v>30000</v>
      </c>
    </row>
    <row r="121" spans="1:11" s="3" customFormat="1">
      <c r="A121" s="6">
        <v>117</v>
      </c>
      <c r="B121" s="23" t="s">
        <v>66</v>
      </c>
      <c r="C121" s="83" t="s">
        <v>11</v>
      </c>
      <c r="D121" s="19" t="s">
        <v>280</v>
      </c>
      <c r="E121" s="19"/>
      <c r="F121" s="83" t="s">
        <v>11</v>
      </c>
      <c r="G121" s="23" t="s">
        <v>78</v>
      </c>
      <c r="H121" s="21">
        <v>29600</v>
      </c>
      <c r="I121" s="24">
        <v>0</v>
      </c>
      <c r="J121" s="24">
        <v>0</v>
      </c>
      <c r="K121" s="9">
        <f t="shared" si="1"/>
        <v>29600</v>
      </c>
    </row>
    <row r="122" spans="1:11" s="3" customFormat="1">
      <c r="A122" s="6">
        <v>118</v>
      </c>
      <c r="B122" s="23" t="s">
        <v>47</v>
      </c>
      <c r="C122" s="83" t="s">
        <v>11</v>
      </c>
      <c r="D122" s="19" t="s">
        <v>288</v>
      </c>
      <c r="E122" s="19"/>
      <c r="F122" s="83" t="s">
        <v>11</v>
      </c>
      <c r="G122" s="23" t="s">
        <v>50</v>
      </c>
      <c r="H122" s="21">
        <v>28300</v>
      </c>
      <c r="I122" s="24">
        <v>0</v>
      </c>
      <c r="J122" s="24">
        <v>0</v>
      </c>
      <c r="K122" s="9">
        <f t="shared" si="1"/>
        <v>28300</v>
      </c>
    </row>
    <row r="123" spans="1:11" s="3" customFormat="1">
      <c r="A123" s="10">
        <v>119</v>
      </c>
      <c r="B123" s="23" t="s">
        <v>42</v>
      </c>
      <c r="C123" s="83" t="s">
        <v>11</v>
      </c>
      <c r="D123" s="19" t="s">
        <v>288</v>
      </c>
      <c r="E123" s="19"/>
      <c r="F123" s="83" t="s">
        <v>11</v>
      </c>
      <c r="G123" s="23" t="s">
        <v>79</v>
      </c>
      <c r="H123" s="21">
        <v>29600</v>
      </c>
      <c r="I123" s="24">
        <v>0</v>
      </c>
      <c r="J123" s="24">
        <v>0</v>
      </c>
      <c r="K123" s="9">
        <f t="shared" si="1"/>
        <v>29600</v>
      </c>
    </row>
    <row r="124" spans="1:11" s="3" customFormat="1">
      <c r="A124" s="6">
        <v>120</v>
      </c>
      <c r="B124" s="23" t="s">
        <v>55</v>
      </c>
      <c r="C124" s="83" t="s">
        <v>11</v>
      </c>
      <c r="D124" s="19" t="s">
        <v>264</v>
      </c>
      <c r="E124" s="19"/>
      <c r="F124" s="83" t="s">
        <v>11</v>
      </c>
      <c r="G124" s="23" t="s">
        <v>80</v>
      </c>
      <c r="H124" s="21">
        <v>29700</v>
      </c>
      <c r="I124" s="24">
        <v>0</v>
      </c>
      <c r="J124" s="24">
        <v>0</v>
      </c>
      <c r="K124" s="9">
        <f t="shared" si="1"/>
        <v>29700</v>
      </c>
    </row>
    <row r="125" spans="1:11" s="3" customFormat="1">
      <c r="A125" s="6">
        <v>121</v>
      </c>
      <c r="B125" s="23" t="s">
        <v>52</v>
      </c>
      <c r="C125" s="83" t="s">
        <v>11</v>
      </c>
      <c r="D125" s="19" t="s">
        <v>303</v>
      </c>
      <c r="E125" s="19"/>
      <c r="F125" s="83" t="s">
        <v>11</v>
      </c>
      <c r="G125" s="23" t="s">
        <v>81</v>
      </c>
      <c r="H125" s="21">
        <v>29700</v>
      </c>
      <c r="I125" s="24">
        <v>0</v>
      </c>
      <c r="J125" s="24">
        <v>0</v>
      </c>
      <c r="K125" s="9">
        <f t="shared" si="1"/>
        <v>29700</v>
      </c>
    </row>
    <row r="126" spans="1:11" s="3" customFormat="1" ht="25.5">
      <c r="A126" s="10">
        <v>122</v>
      </c>
      <c r="B126" s="23" t="s">
        <v>49</v>
      </c>
      <c r="C126" s="83" t="s">
        <v>11</v>
      </c>
      <c r="D126" s="19" t="s">
        <v>288</v>
      </c>
      <c r="E126" s="19"/>
      <c r="F126" s="83" t="s">
        <v>11</v>
      </c>
      <c r="G126" s="23" t="s">
        <v>51</v>
      </c>
      <c r="H126" s="21">
        <v>22000</v>
      </c>
      <c r="I126" s="24">
        <v>0</v>
      </c>
      <c r="J126" s="24">
        <v>0</v>
      </c>
      <c r="K126" s="9">
        <f t="shared" si="1"/>
        <v>22000</v>
      </c>
    </row>
    <row r="127" spans="1:11" s="3" customFormat="1" ht="25.5">
      <c r="A127" s="6">
        <v>123</v>
      </c>
      <c r="B127" s="23" t="s">
        <v>42</v>
      </c>
      <c r="C127" s="83" t="s">
        <v>11</v>
      </c>
      <c r="D127" s="19" t="s">
        <v>280</v>
      </c>
      <c r="E127" s="19"/>
      <c r="F127" s="83" t="s">
        <v>11</v>
      </c>
      <c r="G127" s="23" t="s">
        <v>82</v>
      </c>
      <c r="H127" s="21">
        <v>29500</v>
      </c>
      <c r="I127" s="24">
        <v>0</v>
      </c>
      <c r="J127" s="24">
        <v>0</v>
      </c>
      <c r="K127" s="9">
        <f t="shared" si="1"/>
        <v>29500</v>
      </c>
    </row>
    <row r="128" spans="1:11" s="3" customFormat="1">
      <c r="A128" s="6">
        <v>124</v>
      </c>
      <c r="B128" s="23" t="s">
        <v>83</v>
      </c>
      <c r="C128" s="83" t="s">
        <v>11</v>
      </c>
      <c r="D128" s="19" t="s">
        <v>280</v>
      </c>
      <c r="E128" s="19"/>
      <c r="F128" s="83" t="s">
        <v>11</v>
      </c>
      <c r="G128" s="23" t="s">
        <v>63</v>
      </c>
      <c r="H128" s="21">
        <v>30000</v>
      </c>
      <c r="I128" s="24">
        <v>0</v>
      </c>
      <c r="J128" s="24">
        <v>0</v>
      </c>
      <c r="K128" s="9">
        <f t="shared" si="1"/>
        <v>30000</v>
      </c>
    </row>
    <row r="129" spans="1:11" s="3" customFormat="1">
      <c r="A129" s="10">
        <v>125</v>
      </c>
      <c r="B129" s="23" t="s">
        <v>49</v>
      </c>
      <c r="C129" s="83" t="s">
        <v>11</v>
      </c>
      <c r="D129" s="19" t="s">
        <v>288</v>
      </c>
      <c r="E129" s="19"/>
      <c r="F129" s="83" t="s">
        <v>11</v>
      </c>
      <c r="G129" s="23" t="s">
        <v>84</v>
      </c>
      <c r="H129" s="21">
        <v>25600</v>
      </c>
      <c r="I129" s="24">
        <v>0</v>
      </c>
      <c r="J129" s="24">
        <v>0</v>
      </c>
      <c r="K129" s="9">
        <f t="shared" si="1"/>
        <v>25600</v>
      </c>
    </row>
    <row r="130" spans="1:11" s="3" customFormat="1">
      <c r="A130" s="6">
        <v>126</v>
      </c>
      <c r="B130" s="23" t="s">
        <v>42</v>
      </c>
      <c r="C130" s="83" t="s">
        <v>11</v>
      </c>
      <c r="D130" s="19" t="s">
        <v>304</v>
      </c>
      <c r="E130" s="19"/>
      <c r="F130" s="83" t="s">
        <v>11</v>
      </c>
      <c r="G130" s="23" t="s">
        <v>61</v>
      </c>
      <c r="H130" s="21">
        <v>30000</v>
      </c>
      <c r="I130" s="24">
        <v>0</v>
      </c>
      <c r="J130" s="24">
        <v>0</v>
      </c>
      <c r="K130" s="9">
        <f t="shared" si="1"/>
        <v>30000</v>
      </c>
    </row>
    <row r="131" spans="1:11" s="3" customFormat="1" ht="25.5">
      <c r="A131" s="6">
        <v>127</v>
      </c>
      <c r="B131" s="23" t="s">
        <v>85</v>
      </c>
      <c r="C131" s="83" t="s">
        <v>11</v>
      </c>
      <c r="D131" s="19" t="s">
        <v>265</v>
      </c>
      <c r="E131" s="19"/>
      <c r="F131" s="83" t="s">
        <v>11</v>
      </c>
      <c r="G131" s="23" t="s">
        <v>86</v>
      </c>
      <c r="H131" s="21">
        <v>80000</v>
      </c>
      <c r="I131" s="24">
        <v>0</v>
      </c>
      <c r="J131" s="24">
        <v>0</v>
      </c>
      <c r="K131" s="9">
        <f t="shared" si="1"/>
        <v>80000</v>
      </c>
    </row>
    <row r="132" spans="1:11" s="3" customFormat="1" ht="25.5">
      <c r="A132" s="10">
        <v>128</v>
      </c>
      <c r="B132" s="23" t="s">
        <v>85</v>
      </c>
      <c r="C132" s="83" t="s">
        <v>11</v>
      </c>
      <c r="D132" s="19" t="s">
        <v>265</v>
      </c>
      <c r="E132" s="19"/>
      <c r="F132" s="83" t="s">
        <v>11</v>
      </c>
      <c r="G132" s="23" t="s">
        <v>87</v>
      </c>
      <c r="H132" s="21">
        <v>240000</v>
      </c>
      <c r="I132" s="24">
        <v>0</v>
      </c>
      <c r="J132" s="24">
        <v>0</v>
      </c>
      <c r="K132" s="9">
        <f t="shared" si="1"/>
        <v>240000</v>
      </c>
    </row>
    <row r="133" spans="1:11" s="3" customFormat="1">
      <c r="A133" s="6">
        <v>129</v>
      </c>
      <c r="B133" s="23" t="s">
        <v>88</v>
      </c>
      <c r="C133" s="83" t="s">
        <v>11</v>
      </c>
      <c r="D133" s="19" t="s">
        <v>286</v>
      </c>
      <c r="E133" s="19" t="s">
        <v>2564</v>
      </c>
      <c r="F133" s="185">
        <v>44753</v>
      </c>
      <c r="G133" s="23" t="s">
        <v>89</v>
      </c>
      <c r="H133" s="21">
        <v>35000</v>
      </c>
      <c r="I133" s="24">
        <v>0</v>
      </c>
      <c r="J133" s="24">
        <v>0</v>
      </c>
      <c r="K133" s="9">
        <f t="shared" si="1"/>
        <v>35000</v>
      </c>
    </row>
    <row r="134" spans="1:11" s="3" customFormat="1">
      <c r="A134" s="6">
        <v>130</v>
      </c>
      <c r="B134" s="23" t="s">
        <v>88</v>
      </c>
      <c r="C134" s="83" t="s">
        <v>11</v>
      </c>
      <c r="D134" s="19" t="s">
        <v>286</v>
      </c>
      <c r="E134" s="19" t="s">
        <v>2565</v>
      </c>
      <c r="F134" s="83" t="s">
        <v>866</v>
      </c>
      <c r="G134" s="23" t="s">
        <v>89</v>
      </c>
      <c r="H134" s="21">
        <v>35000</v>
      </c>
      <c r="I134" s="24">
        <v>0</v>
      </c>
      <c r="J134" s="24">
        <v>0</v>
      </c>
      <c r="K134" s="9">
        <f t="shared" ref="K134:K197" si="2">SUM(H134-I134+J134)</f>
        <v>35000</v>
      </c>
    </row>
    <row r="135" spans="1:11" s="3" customFormat="1">
      <c r="A135" s="10">
        <v>131</v>
      </c>
      <c r="B135" s="23" t="s">
        <v>90</v>
      </c>
      <c r="C135" s="83" t="s">
        <v>11</v>
      </c>
      <c r="D135" s="19" t="s">
        <v>286</v>
      </c>
      <c r="E135" s="19"/>
      <c r="F135" s="83" t="s">
        <v>11</v>
      </c>
      <c r="G135" s="23" t="s">
        <v>89</v>
      </c>
      <c r="H135" s="21">
        <v>280000</v>
      </c>
      <c r="I135" s="24">
        <v>280000</v>
      </c>
      <c r="J135" s="24">
        <v>0</v>
      </c>
      <c r="K135" s="9">
        <f t="shared" si="2"/>
        <v>0</v>
      </c>
    </row>
    <row r="136" spans="1:11" s="3" customFormat="1" ht="25.5">
      <c r="A136" s="6">
        <v>132</v>
      </c>
      <c r="B136" s="23" t="s">
        <v>91</v>
      </c>
      <c r="C136" s="83" t="s">
        <v>11</v>
      </c>
      <c r="D136" s="19" t="s">
        <v>285</v>
      </c>
      <c r="E136" s="19"/>
      <c r="F136" s="83" t="s">
        <v>11</v>
      </c>
      <c r="G136" s="23" t="s">
        <v>92</v>
      </c>
      <c r="H136" s="21">
        <v>183000</v>
      </c>
      <c r="I136" s="24">
        <v>0</v>
      </c>
      <c r="J136" s="24">
        <v>0</v>
      </c>
      <c r="K136" s="9">
        <f t="shared" si="2"/>
        <v>183000</v>
      </c>
    </row>
    <row r="137" spans="1:11" s="3" customFormat="1" ht="25.5">
      <c r="A137" s="6">
        <v>133</v>
      </c>
      <c r="B137" s="23" t="s">
        <v>93</v>
      </c>
      <c r="C137" s="83" t="s">
        <v>11</v>
      </c>
      <c r="D137" s="19" t="s">
        <v>301</v>
      </c>
      <c r="E137" s="19"/>
      <c r="F137" s="83" t="s">
        <v>11</v>
      </c>
      <c r="G137" s="23" t="s">
        <v>302</v>
      </c>
      <c r="H137" s="21">
        <v>187420</v>
      </c>
      <c r="I137" s="24">
        <v>0</v>
      </c>
      <c r="J137" s="24">
        <v>0</v>
      </c>
      <c r="K137" s="9">
        <f t="shared" si="2"/>
        <v>187420</v>
      </c>
    </row>
    <row r="138" spans="1:11" s="3" customFormat="1">
      <c r="A138" s="10">
        <v>134</v>
      </c>
      <c r="B138" s="23" t="s">
        <v>88</v>
      </c>
      <c r="C138" s="83" t="s">
        <v>11</v>
      </c>
      <c r="D138" s="19" t="s">
        <v>264</v>
      </c>
      <c r="E138" s="19" t="s">
        <v>2566</v>
      </c>
      <c r="F138" s="83" t="s">
        <v>867</v>
      </c>
      <c r="G138" s="23" t="s">
        <v>89</v>
      </c>
      <c r="H138" s="21">
        <v>35000</v>
      </c>
      <c r="I138" s="24">
        <v>0</v>
      </c>
      <c r="J138" s="24">
        <v>0</v>
      </c>
      <c r="K138" s="9">
        <f t="shared" si="2"/>
        <v>35000</v>
      </c>
    </row>
    <row r="139" spans="1:11" s="3" customFormat="1" ht="25.5">
      <c r="A139" s="6">
        <v>135</v>
      </c>
      <c r="B139" s="23" t="s">
        <v>94</v>
      </c>
      <c r="C139" s="83" t="s">
        <v>11</v>
      </c>
      <c r="D139" s="19" t="s">
        <v>291</v>
      </c>
      <c r="E139" s="19"/>
      <c r="F139" s="83" t="s">
        <v>11</v>
      </c>
      <c r="G139" s="23" t="s">
        <v>95</v>
      </c>
      <c r="H139" s="21">
        <v>565600</v>
      </c>
      <c r="I139" s="24">
        <v>0</v>
      </c>
      <c r="J139" s="24">
        <v>0</v>
      </c>
      <c r="K139" s="9">
        <f t="shared" si="2"/>
        <v>565600</v>
      </c>
    </row>
    <row r="140" spans="1:11" s="3" customFormat="1" ht="25.5">
      <c r="A140" s="6">
        <v>136</v>
      </c>
      <c r="B140" s="23" t="s">
        <v>94</v>
      </c>
      <c r="C140" s="83" t="s">
        <v>11</v>
      </c>
      <c r="D140" s="19" t="s">
        <v>282</v>
      </c>
      <c r="E140" s="19"/>
      <c r="F140" s="83" t="s">
        <v>11</v>
      </c>
      <c r="G140" s="23" t="s">
        <v>96</v>
      </c>
      <c r="H140" s="21">
        <v>37500</v>
      </c>
      <c r="I140" s="24">
        <v>0</v>
      </c>
      <c r="J140" s="24">
        <v>0</v>
      </c>
      <c r="K140" s="9">
        <f t="shared" si="2"/>
        <v>37500</v>
      </c>
    </row>
    <row r="141" spans="1:11" s="3" customFormat="1" ht="25.5">
      <c r="A141" s="10">
        <v>137</v>
      </c>
      <c r="B141" s="23" t="s">
        <v>94</v>
      </c>
      <c r="C141" s="83" t="s">
        <v>11</v>
      </c>
      <c r="D141" s="19" t="s">
        <v>299</v>
      </c>
      <c r="E141" s="19"/>
      <c r="F141" s="83" t="s">
        <v>11</v>
      </c>
      <c r="G141" s="23" t="s">
        <v>97</v>
      </c>
      <c r="H141" s="21">
        <v>24490</v>
      </c>
      <c r="I141" s="24">
        <v>0</v>
      </c>
      <c r="J141" s="24">
        <v>0</v>
      </c>
      <c r="K141" s="9">
        <f t="shared" si="2"/>
        <v>24490</v>
      </c>
    </row>
    <row r="142" spans="1:11" s="3" customFormat="1">
      <c r="A142" s="6">
        <v>138</v>
      </c>
      <c r="B142" s="23" t="s">
        <v>49</v>
      </c>
      <c r="C142" s="83" t="s">
        <v>11</v>
      </c>
      <c r="D142" s="19" t="s">
        <v>288</v>
      </c>
      <c r="E142" s="19"/>
      <c r="F142" s="83" t="s">
        <v>11</v>
      </c>
      <c r="G142" s="23" t="s">
        <v>50</v>
      </c>
      <c r="H142" s="21">
        <v>25400</v>
      </c>
      <c r="I142" s="24">
        <v>0</v>
      </c>
      <c r="J142" s="24">
        <v>0</v>
      </c>
      <c r="K142" s="9">
        <f t="shared" si="2"/>
        <v>25400</v>
      </c>
    </row>
    <row r="143" spans="1:11" s="3" customFormat="1">
      <c r="A143" s="6">
        <v>139</v>
      </c>
      <c r="B143" s="23" t="s">
        <v>49</v>
      </c>
      <c r="C143" s="83" t="s">
        <v>11</v>
      </c>
      <c r="D143" s="19" t="s">
        <v>288</v>
      </c>
      <c r="E143" s="19"/>
      <c r="F143" s="83" t="s">
        <v>11</v>
      </c>
      <c r="G143" s="23" t="s">
        <v>50</v>
      </c>
      <c r="H143" s="21">
        <v>29000</v>
      </c>
      <c r="I143" s="24">
        <v>0</v>
      </c>
      <c r="J143" s="24">
        <v>0</v>
      </c>
      <c r="K143" s="9">
        <f t="shared" si="2"/>
        <v>29000</v>
      </c>
    </row>
    <row r="144" spans="1:11" s="3" customFormat="1">
      <c r="A144" s="10">
        <v>140</v>
      </c>
      <c r="B144" s="23" t="s">
        <v>49</v>
      </c>
      <c r="C144" s="83" t="s">
        <v>11</v>
      </c>
      <c r="D144" s="19" t="s">
        <v>288</v>
      </c>
      <c r="E144" s="19"/>
      <c r="F144" s="83" t="s">
        <v>11</v>
      </c>
      <c r="G144" s="23" t="s">
        <v>50</v>
      </c>
      <c r="H144" s="21">
        <v>26000</v>
      </c>
      <c r="I144" s="24">
        <v>0</v>
      </c>
      <c r="J144" s="24">
        <v>0</v>
      </c>
      <c r="K144" s="9">
        <f t="shared" si="2"/>
        <v>26000</v>
      </c>
    </row>
    <row r="145" spans="1:11" s="3" customFormat="1">
      <c r="A145" s="6">
        <v>141</v>
      </c>
      <c r="B145" s="23" t="s">
        <v>49</v>
      </c>
      <c r="C145" s="83" t="s">
        <v>11</v>
      </c>
      <c r="D145" s="19" t="s">
        <v>288</v>
      </c>
      <c r="E145" s="19"/>
      <c r="F145" s="83" t="s">
        <v>11</v>
      </c>
      <c r="G145" s="23" t="s">
        <v>50</v>
      </c>
      <c r="H145" s="21">
        <v>9500</v>
      </c>
      <c r="I145" s="24">
        <v>0</v>
      </c>
      <c r="J145" s="24">
        <v>0</v>
      </c>
      <c r="K145" s="9">
        <f t="shared" si="2"/>
        <v>9500</v>
      </c>
    </row>
    <row r="146" spans="1:11" s="3" customFormat="1" ht="25.5">
      <c r="A146" s="6">
        <v>142</v>
      </c>
      <c r="B146" s="23" t="s">
        <v>98</v>
      </c>
      <c r="C146" s="83" t="s">
        <v>11</v>
      </c>
      <c r="D146" s="19" t="s">
        <v>299</v>
      </c>
      <c r="E146" s="19"/>
      <c r="F146" s="83" t="s">
        <v>11</v>
      </c>
      <c r="G146" s="23" t="s">
        <v>99</v>
      </c>
      <c r="H146" s="21">
        <v>29490</v>
      </c>
      <c r="I146" s="24">
        <v>0</v>
      </c>
      <c r="J146" s="24">
        <v>0</v>
      </c>
      <c r="K146" s="9">
        <f t="shared" si="2"/>
        <v>29490</v>
      </c>
    </row>
    <row r="147" spans="1:11" s="3" customFormat="1" ht="25.5">
      <c r="A147" s="10">
        <v>143</v>
      </c>
      <c r="B147" s="23" t="s">
        <v>100</v>
      </c>
      <c r="C147" s="83" t="s">
        <v>11</v>
      </c>
      <c r="D147" s="19" t="s">
        <v>297</v>
      </c>
      <c r="E147" s="19"/>
      <c r="F147" s="83" t="s">
        <v>11</v>
      </c>
      <c r="G147" s="23" t="s">
        <v>101</v>
      </c>
      <c r="H147" s="21">
        <v>55600</v>
      </c>
      <c r="I147" s="24">
        <v>0</v>
      </c>
      <c r="J147" s="24">
        <v>0</v>
      </c>
      <c r="K147" s="9">
        <f t="shared" si="2"/>
        <v>55600</v>
      </c>
    </row>
    <row r="148" spans="1:11" s="3" customFormat="1" ht="25.5">
      <c r="A148" s="6">
        <v>144</v>
      </c>
      <c r="B148" s="17" t="s">
        <v>102</v>
      </c>
      <c r="C148" s="84" t="s">
        <v>11</v>
      </c>
      <c r="D148" s="18" t="s">
        <v>300</v>
      </c>
      <c r="E148" s="18">
        <v>54658</v>
      </c>
      <c r="F148" s="186">
        <v>45051</v>
      </c>
      <c r="G148" s="17" t="s">
        <v>103</v>
      </c>
      <c r="H148" s="20">
        <v>320000</v>
      </c>
      <c r="I148" s="25">
        <v>0</v>
      </c>
      <c r="J148" s="25">
        <v>0</v>
      </c>
      <c r="K148" s="9">
        <f t="shared" si="2"/>
        <v>320000</v>
      </c>
    </row>
    <row r="149" spans="1:11" s="3" customFormat="1" ht="25.5">
      <c r="A149" s="6">
        <v>145</v>
      </c>
      <c r="B149" s="23" t="s">
        <v>104</v>
      </c>
      <c r="C149" s="83" t="s">
        <v>11</v>
      </c>
      <c r="D149" s="19" t="s">
        <v>264</v>
      </c>
      <c r="E149" s="19"/>
      <c r="F149" s="83" t="s">
        <v>11</v>
      </c>
      <c r="G149" s="23" t="s">
        <v>105</v>
      </c>
      <c r="H149" s="21">
        <v>200000</v>
      </c>
      <c r="I149" s="24">
        <v>0</v>
      </c>
      <c r="J149" s="24">
        <v>0</v>
      </c>
      <c r="K149" s="9">
        <f t="shared" si="2"/>
        <v>200000</v>
      </c>
    </row>
    <row r="150" spans="1:11" s="3" customFormat="1" ht="25.5">
      <c r="A150" s="10">
        <v>146</v>
      </c>
      <c r="B150" s="23" t="s">
        <v>106</v>
      </c>
      <c r="C150" s="83" t="s">
        <v>11</v>
      </c>
      <c r="D150" s="19" t="s">
        <v>272</v>
      </c>
      <c r="E150" s="19"/>
      <c r="F150" s="83" t="s">
        <v>11</v>
      </c>
      <c r="G150" s="23" t="s">
        <v>107</v>
      </c>
      <c r="H150" s="21">
        <v>27500</v>
      </c>
      <c r="I150" s="24">
        <v>0</v>
      </c>
      <c r="J150" s="24">
        <v>0</v>
      </c>
      <c r="K150" s="9">
        <f t="shared" si="2"/>
        <v>27500</v>
      </c>
    </row>
    <row r="151" spans="1:11" s="3" customFormat="1" ht="25.5">
      <c r="A151" s="6">
        <v>147</v>
      </c>
      <c r="B151" s="23" t="s">
        <v>108</v>
      </c>
      <c r="C151" s="83" t="s">
        <v>11</v>
      </c>
      <c r="D151" s="19" t="s">
        <v>288</v>
      </c>
      <c r="E151" s="19"/>
      <c r="F151" s="83" t="s">
        <v>11</v>
      </c>
      <c r="G151" s="23" t="s">
        <v>109</v>
      </c>
      <c r="H151" s="21">
        <v>18000</v>
      </c>
      <c r="I151" s="24">
        <v>0</v>
      </c>
      <c r="J151" s="24">
        <v>0</v>
      </c>
      <c r="K151" s="9">
        <f t="shared" si="2"/>
        <v>18000</v>
      </c>
    </row>
    <row r="152" spans="1:11" s="3" customFormat="1" ht="25.5">
      <c r="A152" s="6">
        <v>148</v>
      </c>
      <c r="B152" s="23" t="s">
        <v>110</v>
      </c>
      <c r="C152" s="83" t="s">
        <v>11</v>
      </c>
      <c r="D152" s="19" t="s">
        <v>282</v>
      </c>
      <c r="E152" s="19">
        <v>54691</v>
      </c>
      <c r="F152" s="185">
        <v>45113</v>
      </c>
      <c r="G152" s="23" t="s">
        <v>111</v>
      </c>
      <c r="H152" s="21">
        <v>50500</v>
      </c>
      <c r="I152" s="24">
        <v>0</v>
      </c>
      <c r="J152" s="24">
        <v>0</v>
      </c>
      <c r="K152" s="9">
        <f t="shared" si="2"/>
        <v>50500</v>
      </c>
    </row>
    <row r="153" spans="1:11" s="3" customFormat="1" ht="38.25">
      <c r="A153" s="10">
        <v>149</v>
      </c>
      <c r="B153" s="23" t="s">
        <v>112</v>
      </c>
      <c r="C153" s="83" t="s">
        <v>11</v>
      </c>
      <c r="D153" s="19" t="s">
        <v>295</v>
      </c>
      <c r="E153" s="19"/>
      <c r="F153" s="83" t="s">
        <v>11</v>
      </c>
      <c r="G153" s="23" t="s">
        <v>113</v>
      </c>
      <c r="H153" s="21">
        <v>396000</v>
      </c>
      <c r="I153" s="24">
        <v>288700</v>
      </c>
      <c r="J153" s="24"/>
      <c r="K153" s="9">
        <f t="shared" si="2"/>
        <v>107300</v>
      </c>
    </row>
    <row r="154" spans="1:11" s="3" customFormat="1" ht="25.5">
      <c r="A154" s="6">
        <v>150</v>
      </c>
      <c r="B154" s="23" t="s">
        <v>114</v>
      </c>
      <c r="C154" s="83" t="s">
        <v>11</v>
      </c>
      <c r="D154" s="19" t="s">
        <v>288</v>
      </c>
      <c r="E154" s="19"/>
      <c r="F154" s="83" t="s">
        <v>11</v>
      </c>
      <c r="G154" s="23" t="s">
        <v>115</v>
      </c>
      <c r="H154" s="21">
        <v>28991.4</v>
      </c>
      <c r="I154" s="24">
        <v>0</v>
      </c>
      <c r="J154" s="24">
        <v>0</v>
      </c>
      <c r="K154" s="9">
        <f t="shared" si="2"/>
        <v>28991.4</v>
      </c>
    </row>
    <row r="155" spans="1:11" s="3" customFormat="1" ht="25.5">
      <c r="A155" s="6">
        <v>151</v>
      </c>
      <c r="B155" s="23" t="s">
        <v>114</v>
      </c>
      <c r="C155" s="83" t="s">
        <v>11</v>
      </c>
      <c r="D155" s="19" t="s">
        <v>288</v>
      </c>
      <c r="E155" s="19"/>
      <c r="F155" s="83" t="s">
        <v>11</v>
      </c>
      <c r="G155" s="23" t="s">
        <v>116</v>
      </c>
      <c r="H155" s="21">
        <v>29700</v>
      </c>
      <c r="I155" s="24">
        <v>0</v>
      </c>
      <c r="J155" s="24">
        <v>0</v>
      </c>
      <c r="K155" s="9">
        <f t="shared" si="2"/>
        <v>29700</v>
      </c>
    </row>
    <row r="156" spans="1:11" s="3" customFormat="1" ht="51">
      <c r="A156" s="10">
        <v>152</v>
      </c>
      <c r="B156" s="23" t="s">
        <v>114</v>
      </c>
      <c r="C156" s="83" t="s">
        <v>11</v>
      </c>
      <c r="D156" s="19" t="s">
        <v>288</v>
      </c>
      <c r="E156" s="19"/>
      <c r="F156" s="83" t="s">
        <v>11</v>
      </c>
      <c r="G156" s="23" t="s">
        <v>117</v>
      </c>
      <c r="H156" s="21">
        <v>29433</v>
      </c>
      <c r="I156" s="24">
        <v>0</v>
      </c>
      <c r="J156" s="24">
        <v>0</v>
      </c>
      <c r="K156" s="9">
        <f t="shared" si="2"/>
        <v>29433</v>
      </c>
    </row>
    <row r="157" spans="1:11" s="3" customFormat="1" ht="25.5">
      <c r="A157" s="6">
        <v>153</v>
      </c>
      <c r="B157" s="23" t="s">
        <v>114</v>
      </c>
      <c r="C157" s="83" t="s">
        <v>11</v>
      </c>
      <c r="D157" s="19" t="s">
        <v>282</v>
      </c>
      <c r="E157" s="19"/>
      <c r="F157" s="83" t="s">
        <v>11</v>
      </c>
      <c r="G157" s="23" t="s">
        <v>118</v>
      </c>
      <c r="H157" s="21">
        <v>27861.21</v>
      </c>
      <c r="I157" s="24">
        <v>0</v>
      </c>
      <c r="J157" s="24">
        <v>0</v>
      </c>
      <c r="K157" s="9">
        <f t="shared" si="2"/>
        <v>27861.21</v>
      </c>
    </row>
    <row r="158" spans="1:11" s="3" customFormat="1" ht="25.5">
      <c r="A158" s="6">
        <v>154</v>
      </c>
      <c r="B158" s="23" t="s">
        <v>114</v>
      </c>
      <c r="C158" s="83" t="s">
        <v>11</v>
      </c>
      <c r="D158" s="19" t="s">
        <v>288</v>
      </c>
      <c r="E158" s="19"/>
      <c r="F158" s="83" t="s">
        <v>11</v>
      </c>
      <c r="G158" s="23" t="s">
        <v>119</v>
      </c>
      <c r="H158" s="21">
        <v>19065</v>
      </c>
      <c r="I158" s="24">
        <v>0</v>
      </c>
      <c r="J158" s="24">
        <v>0</v>
      </c>
      <c r="K158" s="9">
        <f t="shared" si="2"/>
        <v>19065</v>
      </c>
    </row>
    <row r="159" spans="1:11" s="3" customFormat="1" ht="25.5">
      <c r="A159" s="10">
        <v>155</v>
      </c>
      <c r="B159" s="23" t="s">
        <v>123</v>
      </c>
      <c r="C159" s="83" t="s">
        <v>11</v>
      </c>
      <c r="D159" s="19" t="s">
        <v>296</v>
      </c>
      <c r="E159" s="19"/>
      <c r="F159" s="83" t="s">
        <v>11</v>
      </c>
      <c r="G159" s="23" t="s">
        <v>124</v>
      </c>
      <c r="H159" s="21">
        <v>15000</v>
      </c>
      <c r="I159" s="24">
        <v>0</v>
      </c>
      <c r="J159" s="24">
        <v>0</v>
      </c>
      <c r="K159" s="9">
        <f t="shared" si="2"/>
        <v>15000</v>
      </c>
    </row>
    <row r="160" spans="1:11" s="3" customFormat="1" ht="25.5">
      <c r="A160" s="6">
        <v>156</v>
      </c>
      <c r="B160" s="23" t="s">
        <v>125</v>
      </c>
      <c r="C160" s="83" t="s">
        <v>11</v>
      </c>
      <c r="D160" s="19" t="s">
        <v>264</v>
      </c>
      <c r="E160" s="19"/>
      <c r="F160" s="83" t="s">
        <v>11</v>
      </c>
      <c r="G160" s="23" t="s">
        <v>126</v>
      </c>
      <c r="H160" s="21">
        <v>223500</v>
      </c>
      <c r="I160" s="24">
        <v>0</v>
      </c>
      <c r="J160" s="24">
        <v>0</v>
      </c>
      <c r="K160" s="9">
        <f t="shared" si="2"/>
        <v>223500</v>
      </c>
    </row>
    <row r="161" spans="1:11" s="3" customFormat="1" ht="38.25">
      <c r="A161" s="6">
        <v>157</v>
      </c>
      <c r="B161" s="23" t="s">
        <v>127</v>
      </c>
      <c r="C161" s="83" t="s">
        <v>11</v>
      </c>
      <c r="D161" s="19" t="s">
        <v>267</v>
      </c>
      <c r="E161" s="19"/>
      <c r="F161" s="83" t="s">
        <v>11</v>
      </c>
      <c r="G161" s="23" t="s">
        <v>128</v>
      </c>
      <c r="H161" s="21">
        <v>1379200</v>
      </c>
      <c r="I161" s="24">
        <v>0</v>
      </c>
      <c r="J161" s="24">
        <v>0</v>
      </c>
      <c r="K161" s="9">
        <f t="shared" si="2"/>
        <v>1379200</v>
      </c>
    </row>
    <row r="162" spans="1:11" s="3" customFormat="1" ht="25.5">
      <c r="A162" s="10">
        <v>158</v>
      </c>
      <c r="B162" s="23" t="s">
        <v>100</v>
      </c>
      <c r="C162" s="83" t="s">
        <v>11</v>
      </c>
      <c r="D162" s="19" t="s">
        <v>297</v>
      </c>
      <c r="E162" s="19"/>
      <c r="F162" s="83" t="s">
        <v>11</v>
      </c>
      <c r="G162" s="23" t="s">
        <v>129</v>
      </c>
      <c r="H162" s="21">
        <v>234990</v>
      </c>
      <c r="I162" s="24">
        <v>0</v>
      </c>
      <c r="J162" s="24">
        <v>0</v>
      </c>
      <c r="K162" s="9">
        <f t="shared" si="2"/>
        <v>234990</v>
      </c>
    </row>
    <row r="163" spans="1:11" s="3" customFormat="1" ht="25.5">
      <c r="A163" s="6">
        <v>159</v>
      </c>
      <c r="B163" s="23" t="s">
        <v>130</v>
      </c>
      <c r="C163" s="83" t="s">
        <v>11</v>
      </c>
      <c r="D163" s="19" t="s">
        <v>285</v>
      </c>
      <c r="E163" s="19" t="s">
        <v>868</v>
      </c>
      <c r="F163" s="185">
        <v>45051</v>
      </c>
      <c r="G163" s="23" t="s">
        <v>131</v>
      </c>
      <c r="H163" s="21">
        <v>227940</v>
      </c>
      <c r="I163" s="24">
        <v>0</v>
      </c>
      <c r="J163" s="24">
        <v>0</v>
      </c>
      <c r="K163" s="9">
        <f t="shared" si="2"/>
        <v>227940</v>
      </c>
    </row>
    <row r="164" spans="1:11" s="3" customFormat="1" ht="38.25">
      <c r="A164" s="6">
        <v>160</v>
      </c>
      <c r="B164" s="23" t="s">
        <v>114</v>
      </c>
      <c r="C164" s="83" t="s">
        <v>11</v>
      </c>
      <c r="D164" s="19" t="s">
        <v>288</v>
      </c>
      <c r="E164" s="19"/>
      <c r="F164" s="83" t="s">
        <v>11</v>
      </c>
      <c r="G164" s="23" t="s">
        <v>132</v>
      </c>
      <c r="H164" s="21">
        <v>29500</v>
      </c>
      <c r="I164" s="24">
        <v>0</v>
      </c>
      <c r="J164" s="24">
        <v>0</v>
      </c>
      <c r="K164" s="9">
        <f t="shared" si="2"/>
        <v>29500</v>
      </c>
    </row>
    <row r="165" spans="1:11" s="3" customFormat="1" ht="25.5">
      <c r="A165" s="10">
        <v>161</v>
      </c>
      <c r="B165" s="23" t="s">
        <v>106</v>
      </c>
      <c r="C165" s="83" t="s">
        <v>11</v>
      </c>
      <c r="D165" s="19" t="s">
        <v>296</v>
      </c>
      <c r="E165" s="19"/>
      <c r="F165" s="83" t="s">
        <v>11</v>
      </c>
      <c r="G165" s="23" t="s">
        <v>133</v>
      </c>
      <c r="H165" s="21">
        <v>19000</v>
      </c>
      <c r="I165" s="24">
        <v>0</v>
      </c>
      <c r="J165" s="24">
        <v>0</v>
      </c>
      <c r="K165" s="9">
        <f t="shared" si="2"/>
        <v>19000</v>
      </c>
    </row>
    <row r="166" spans="1:11" s="3" customFormat="1" ht="25.5">
      <c r="A166" s="6">
        <v>162</v>
      </c>
      <c r="B166" s="23" t="s">
        <v>134</v>
      </c>
      <c r="C166" s="83" t="s">
        <v>11</v>
      </c>
      <c r="D166" s="19" t="s">
        <v>288</v>
      </c>
      <c r="E166" s="19"/>
      <c r="F166" s="83" t="s">
        <v>11</v>
      </c>
      <c r="G166" s="23" t="s">
        <v>135</v>
      </c>
      <c r="H166" s="21">
        <v>29900</v>
      </c>
      <c r="I166" s="24">
        <v>0</v>
      </c>
      <c r="J166" s="24">
        <v>0</v>
      </c>
      <c r="K166" s="9">
        <f t="shared" si="2"/>
        <v>29900</v>
      </c>
    </row>
    <row r="167" spans="1:11" s="3" customFormat="1" ht="25.5">
      <c r="A167" s="6">
        <v>163</v>
      </c>
      <c r="B167" s="23" t="s">
        <v>114</v>
      </c>
      <c r="C167" s="83" t="s">
        <v>11</v>
      </c>
      <c r="D167" s="19" t="s">
        <v>288</v>
      </c>
      <c r="E167" s="19"/>
      <c r="F167" s="83" t="s">
        <v>11</v>
      </c>
      <c r="G167" s="23" t="s">
        <v>136</v>
      </c>
      <c r="H167" s="21">
        <v>27500</v>
      </c>
      <c r="I167" s="24">
        <v>0</v>
      </c>
      <c r="J167" s="24">
        <v>0</v>
      </c>
      <c r="K167" s="9">
        <f t="shared" si="2"/>
        <v>27500</v>
      </c>
    </row>
    <row r="168" spans="1:11" s="3" customFormat="1" ht="25.5">
      <c r="A168" s="10">
        <v>164</v>
      </c>
      <c r="B168" s="23" t="s">
        <v>106</v>
      </c>
      <c r="C168" s="83" t="s">
        <v>11</v>
      </c>
      <c r="D168" s="19" t="s">
        <v>296</v>
      </c>
      <c r="E168" s="19"/>
      <c r="F168" s="83" t="s">
        <v>11</v>
      </c>
      <c r="G168" s="23" t="s">
        <v>137</v>
      </c>
      <c r="H168" s="21">
        <v>14950</v>
      </c>
      <c r="I168" s="24">
        <v>0</v>
      </c>
      <c r="J168" s="24">
        <v>0</v>
      </c>
      <c r="K168" s="9">
        <f t="shared" si="2"/>
        <v>14950</v>
      </c>
    </row>
    <row r="169" spans="1:11" s="3" customFormat="1" ht="25.5">
      <c r="A169" s="6">
        <v>165</v>
      </c>
      <c r="B169" s="23" t="s">
        <v>138</v>
      </c>
      <c r="C169" s="83" t="s">
        <v>11</v>
      </c>
      <c r="D169" s="19" t="s">
        <v>265</v>
      </c>
      <c r="E169" s="19"/>
      <c r="F169" s="83" t="s">
        <v>11</v>
      </c>
      <c r="G169" s="23" t="s">
        <v>139</v>
      </c>
      <c r="H169" s="21">
        <v>8400</v>
      </c>
      <c r="I169" s="24">
        <v>0</v>
      </c>
      <c r="J169" s="24">
        <v>0</v>
      </c>
      <c r="K169" s="9">
        <f t="shared" si="2"/>
        <v>8400</v>
      </c>
    </row>
    <row r="170" spans="1:11" s="3" customFormat="1" ht="25.5">
      <c r="A170" s="6">
        <v>166</v>
      </c>
      <c r="B170" s="23" t="s">
        <v>106</v>
      </c>
      <c r="C170" s="83" t="s">
        <v>11</v>
      </c>
      <c r="D170" s="19" t="s">
        <v>288</v>
      </c>
      <c r="E170" s="19"/>
      <c r="F170" s="83" t="s">
        <v>11</v>
      </c>
      <c r="G170" s="23" t="s">
        <v>140</v>
      </c>
      <c r="H170" s="21">
        <v>12400</v>
      </c>
      <c r="I170" s="24">
        <v>0</v>
      </c>
      <c r="J170" s="24">
        <v>0</v>
      </c>
      <c r="K170" s="9">
        <f t="shared" si="2"/>
        <v>12400</v>
      </c>
    </row>
    <row r="171" spans="1:11" s="3" customFormat="1" ht="25.5">
      <c r="A171" s="10">
        <v>167</v>
      </c>
      <c r="B171" s="23" t="s">
        <v>106</v>
      </c>
      <c r="C171" s="83" t="s">
        <v>11</v>
      </c>
      <c r="D171" s="19" t="s">
        <v>288</v>
      </c>
      <c r="E171" s="19"/>
      <c r="F171" s="83" t="s">
        <v>11</v>
      </c>
      <c r="G171" s="23" t="s">
        <v>141</v>
      </c>
      <c r="H171" s="21">
        <v>17500</v>
      </c>
      <c r="I171" s="24">
        <v>0</v>
      </c>
      <c r="J171" s="24">
        <v>0</v>
      </c>
      <c r="K171" s="9">
        <f t="shared" si="2"/>
        <v>17500</v>
      </c>
    </row>
    <row r="172" spans="1:11" s="3" customFormat="1" ht="25.5">
      <c r="A172" s="6">
        <v>168</v>
      </c>
      <c r="B172" s="23" t="s">
        <v>142</v>
      </c>
      <c r="C172" s="83" t="s">
        <v>11</v>
      </c>
      <c r="D172" s="19" t="s">
        <v>264</v>
      </c>
      <c r="E172" s="19"/>
      <c r="F172" s="83" t="s">
        <v>11</v>
      </c>
      <c r="G172" s="23" t="s">
        <v>35</v>
      </c>
      <c r="H172" s="21">
        <v>500000</v>
      </c>
      <c r="I172" s="24">
        <v>0</v>
      </c>
      <c r="J172" s="24">
        <v>0</v>
      </c>
      <c r="K172" s="9">
        <f t="shared" si="2"/>
        <v>500000</v>
      </c>
    </row>
    <row r="173" spans="1:11" s="3" customFormat="1" ht="25.5">
      <c r="A173" s="6">
        <v>169</v>
      </c>
      <c r="B173" s="33" t="s">
        <v>167</v>
      </c>
      <c r="C173" s="82" t="s">
        <v>11</v>
      </c>
      <c r="D173" s="8" t="s">
        <v>285</v>
      </c>
      <c r="E173" s="8"/>
      <c r="F173" s="82" t="s">
        <v>11</v>
      </c>
      <c r="G173" s="33" t="s">
        <v>166</v>
      </c>
      <c r="H173" s="9">
        <v>0</v>
      </c>
      <c r="I173" s="11">
        <v>0</v>
      </c>
      <c r="J173" s="9">
        <v>619200</v>
      </c>
      <c r="K173" s="9">
        <f t="shared" si="2"/>
        <v>619200</v>
      </c>
    </row>
    <row r="174" spans="1:11" s="3" customFormat="1" ht="25.5">
      <c r="A174" s="10">
        <v>170</v>
      </c>
      <c r="B174" s="49" t="s">
        <v>203</v>
      </c>
      <c r="C174" s="52" t="s">
        <v>11</v>
      </c>
      <c r="D174" s="19" t="s">
        <v>266</v>
      </c>
      <c r="E174" s="19">
        <v>54657</v>
      </c>
      <c r="F174" s="184">
        <v>44988</v>
      </c>
      <c r="G174" s="48" t="s">
        <v>16</v>
      </c>
      <c r="H174" s="9">
        <v>0</v>
      </c>
      <c r="I174" s="11">
        <v>0</v>
      </c>
      <c r="J174" s="44">
        <v>491765</v>
      </c>
      <c r="K174" s="9">
        <f t="shared" si="2"/>
        <v>491765</v>
      </c>
    </row>
    <row r="175" spans="1:11" s="3" customFormat="1" ht="25.5">
      <c r="A175" s="6">
        <v>171</v>
      </c>
      <c r="B175" s="49" t="s">
        <v>110</v>
      </c>
      <c r="C175" s="52" t="s">
        <v>11</v>
      </c>
      <c r="D175" s="19" t="s">
        <v>266</v>
      </c>
      <c r="E175" s="19"/>
      <c r="F175" s="52" t="s">
        <v>11</v>
      </c>
      <c r="G175" s="48" t="s">
        <v>204</v>
      </c>
      <c r="H175" s="9">
        <v>0</v>
      </c>
      <c r="I175" s="11">
        <v>0</v>
      </c>
      <c r="J175" s="44">
        <v>491765</v>
      </c>
      <c r="K175" s="9">
        <f t="shared" si="2"/>
        <v>491765</v>
      </c>
    </row>
    <row r="176" spans="1:11" s="3" customFormat="1" ht="25.5">
      <c r="A176" s="6">
        <v>172</v>
      </c>
      <c r="B176" s="49" t="s">
        <v>134</v>
      </c>
      <c r="C176" s="64" t="s">
        <v>11</v>
      </c>
      <c r="D176" s="19" t="s">
        <v>278</v>
      </c>
      <c r="E176" s="19"/>
      <c r="F176" s="64" t="s">
        <v>11</v>
      </c>
      <c r="G176" s="48" t="s">
        <v>135</v>
      </c>
      <c r="H176" s="9">
        <v>0</v>
      </c>
      <c r="I176" s="11">
        <v>0</v>
      </c>
      <c r="J176" s="66">
        <v>29900</v>
      </c>
      <c r="K176" s="9">
        <f t="shared" si="2"/>
        <v>29900</v>
      </c>
    </row>
    <row r="177" spans="1:11" s="3" customFormat="1">
      <c r="A177" s="10">
        <v>173</v>
      </c>
      <c r="B177" s="63" t="s">
        <v>205</v>
      </c>
      <c r="C177" s="65" t="s">
        <v>11</v>
      </c>
      <c r="D177" s="19" t="s">
        <v>279</v>
      </c>
      <c r="E177" s="19"/>
      <c r="F177" s="65" t="s">
        <v>11</v>
      </c>
      <c r="G177" s="68" t="s">
        <v>206</v>
      </c>
      <c r="H177" s="9">
        <v>0</v>
      </c>
      <c r="I177" s="11">
        <v>0</v>
      </c>
      <c r="J177" s="67">
        <v>360520</v>
      </c>
      <c r="K177" s="9">
        <f t="shared" si="2"/>
        <v>360520</v>
      </c>
    </row>
    <row r="178" spans="1:11" s="3" customFormat="1">
      <c r="A178" s="6">
        <v>174</v>
      </c>
      <c r="B178" s="61" t="s">
        <v>207</v>
      </c>
      <c r="C178" s="65" t="s">
        <v>11</v>
      </c>
      <c r="D178" s="19" t="s">
        <v>280</v>
      </c>
      <c r="E178" s="19"/>
      <c r="F178" s="65" t="s">
        <v>11</v>
      </c>
      <c r="G178" s="69" t="s">
        <v>208</v>
      </c>
      <c r="H178" s="9">
        <v>0</v>
      </c>
      <c r="I178" s="11">
        <v>0</v>
      </c>
      <c r="J178" s="44">
        <v>176200</v>
      </c>
      <c r="K178" s="9">
        <f t="shared" si="2"/>
        <v>176200</v>
      </c>
    </row>
    <row r="179" spans="1:11" s="3" customFormat="1" ht="38.25">
      <c r="A179" s="6">
        <v>175</v>
      </c>
      <c r="B179" s="23" t="s">
        <v>144</v>
      </c>
      <c r="C179" s="26" t="s">
        <v>145</v>
      </c>
      <c r="D179" s="19" t="s">
        <v>298</v>
      </c>
      <c r="E179" s="19"/>
      <c r="F179" s="26" t="s">
        <v>145</v>
      </c>
      <c r="G179" s="23" t="s">
        <v>146</v>
      </c>
      <c r="H179" s="21">
        <v>250000</v>
      </c>
      <c r="I179" s="24">
        <v>250000</v>
      </c>
      <c r="J179" s="24"/>
      <c r="K179" s="9">
        <f t="shared" si="2"/>
        <v>0</v>
      </c>
    </row>
    <row r="180" spans="1:11" s="3" customFormat="1" ht="25.5">
      <c r="A180" s="10">
        <v>176</v>
      </c>
      <c r="B180" s="23" t="s">
        <v>147</v>
      </c>
      <c r="C180" s="26" t="s">
        <v>145</v>
      </c>
      <c r="D180" s="19" t="s">
        <v>269</v>
      </c>
      <c r="E180" s="19"/>
      <c r="F180" s="26" t="s">
        <v>145</v>
      </c>
      <c r="G180" s="23" t="s">
        <v>148</v>
      </c>
      <c r="H180" s="21">
        <v>2619900</v>
      </c>
      <c r="I180" s="24">
        <v>2619900</v>
      </c>
      <c r="J180" s="24"/>
      <c r="K180" s="9">
        <f t="shared" si="2"/>
        <v>0</v>
      </c>
    </row>
    <row r="181" spans="1:11" s="3" customFormat="1" ht="25.5">
      <c r="A181" s="6">
        <v>177</v>
      </c>
      <c r="B181" s="23" t="s">
        <v>149</v>
      </c>
      <c r="C181" s="26" t="s">
        <v>145</v>
      </c>
      <c r="D181" s="19" t="s">
        <v>269</v>
      </c>
      <c r="E181" s="19"/>
      <c r="F181" s="26" t="s">
        <v>145</v>
      </c>
      <c r="G181" s="23" t="s">
        <v>150</v>
      </c>
      <c r="H181" s="21">
        <v>497836</v>
      </c>
      <c r="I181" s="24">
        <v>497836</v>
      </c>
      <c r="J181" s="24"/>
      <c r="K181" s="9">
        <f t="shared" si="2"/>
        <v>0</v>
      </c>
    </row>
    <row r="182" spans="1:11" s="3" customFormat="1" ht="38.25">
      <c r="A182" s="6">
        <v>178</v>
      </c>
      <c r="B182" s="23" t="s">
        <v>151</v>
      </c>
      <c r="C182" s="26" t="s">
        <v>145</v>
      </c>
      <c r="D182" s="23" t="s">
        <v>291</v>
      </c>
      <c r="E182" s="19"/>
      <c r="F182" s="26" t="s">
        <v>145</v>
      </c>
      <c r="G182" s="23" t="s">
        <v>152</v>
      </c>
      <c r="H182" s="21">
        <v>949995</v>
      </c>
      <c r="I182" s="24">
        <v>949995</v>
      </c>
      <c r="J182" s="24"/>
      <c r="K182" s="9">
        <f t="shared" si="2"/>
        <v>0</v>
      </c>
    </row>
    <row r="183" spans="1:11" s="3" customFormat="1" ht="38.25">
      <c r="A183" s="10">
        <v>179</v>
      </c>
      <c r="B183" s="23" t="s">
        <v>151</v>
      </c>
      <c r="C183" s="26" t="s">
        <v>145</v>
      </c>
      <c r="D183" s="23" t="s">
        <v>291</v>
      </c>
      <c r="E183" s="19"/>
      <c r="F183" s="26" t="s">
        <v>145</v>
      </c>
      <c r="G183" s="23" t="s">
        <v>153</v>
      </c>
      <c r="H183" s="21">
        <v>265767</v>
      </c>
      <c r="I183" s="24">
        <v>265767</v>
      </c>
      <c r="J183" s="24"/>
      <c r="K183" s="9">
        <f t="shared" si="2"/>
        <v>0</v>
      </c>
    </row>
    <row r="184" spans="1:11" s="3" customFormat="1" ht="25.5">
      <c r="A184" s="6">
        <v>180</v>
      </c>
      <c r="B184" s="23" t="s">
        <v>154</v>
      </c>
      <c r="C184" s="26" t="s">
        <v>145</v>
      </c>
      <c r="D184" s="23" t="s">
        <v>290</v>
      </c>
      <c r="E184" s="19"/>
      <c r="F184" s="26" t="s">
        <v>145</v>
      </c>
      <c r="G184" s="23" t="s">
        <v>155</v>
      </c>
      <c r="H184" s="21">
        <v>831600</v>
      </c>
      <c r="I184" s="24">
        <v>831600</v>
      </c>
      <c r="J184" s="24">
        <v>0</v>
      </c>
      <c r="K184" s="9">
        <f t="shared" si="2"/>
        <v>0</v>
      </c>
    </row>
    <row r="185" spans="1:11" s="3" customFormat="1" ht="25.5">
      <c r="A185" s="6">
        <v>181</v>
      </c>
      <c r="B185" s="23" t="s">
        <v>156</v>
      </c>
      <c r="C185" s="26" t="s">
        <v>145</v>
      </c>
      <c r="D185" s="19" t="s">
        <v>269</v>
      </c>
      <c r="E185" s="19"/>
      <c r="F185" s="26" t="s">
        <v>145</v>
      </c>
      <c r="G185" s="23" t="s">
        <v>157</v>
      </c>
      <c r="H185" s="21">
        <v>1690250</v>
      </c>
      <c r="I185" s="24">
        <v>1690250</v>
      </c>
      <c r="J185" s="24">
        <v>0</v>
      </c>
      <c r="K185" s="9">
        <f t="shared" si="2"/>
        <v>0</v>
      </c>
    </row>
    <row r="186" spans="1:11" s="3" customFormat="1" ht="25.5">
      <c r="A186" s="10">
        <v>182</v>
      </c>
      <c r="B186" s="23" t="s">
        <v>158</v>
      </c>
      <c r="C186" s="26" t="s">
        <v>145</v>
      </c>
      <c r="D186" s="19" t="s">
        <v>285</v>
      </c>
      <c r="E186" s="19"/>
      <c r="F186" s="26" t="s">
        <v>145</v>
      </c>
      <c r="G186" s="23" t="s">
        <v>159</v>
      </c>
      <c r="H186" s="21">
        <v>360000</v>
      </c>
      <c r="I186" s="24">
        <v>0</v>
      </c>
      <c r="J186" s="24">
        <v>0</v>
      </c>
      <c r="K186" s="9">
        <f t="shared" si="2"/>
        <v>360000</v>
      </c>
    </row>
    <row r="187" spans="1:11" s="3" customFormat="1" ht="25.5">
      <c r="A187" s="6">
        <v>183</v>
      </c>
      <c r="B187" s="23" t="s">
        <v>160</v>
      </c>
      <c r="C187" s="26" t="s">
        <v>145</v>
      </c>
      <c r="D187" s="19" t="s">
        <v>269</v>
      </c>
      <c r="E187" s="19"/>
      <c r="F187" s="26" t="s">
        <v>145</v>
      </c>
      <c r="G187" s="23" t="s">
        <v>161</v>
      </c>
      <c r="H187" s="21">
        <v>1480000</v>
      </c>
      <c r="I187" s="24">
        <v>1480000</v>
      </c>
      <c r="J187" s="24">
        <v>0</v>
      </c>
      <c r="K187" s="9">
        <f t="shared" si="2"/>
        <v>0</v>
      </c>
    </row>
    <row r="188" spans="1:11" s="3" customFormat="1" ht="38.25">
      <c r="A188" s="6">
        <v>184</v>
      </c>
      <c r="B188" s="23" t="s">
        <v>162</v>
      </c>
      <c r="C188" s="83" t="s">
        <v>145</v>
      </c>
      <c r="D188" s="19" t="s">
        <v>287</v>
      </c>
      <c r="E188" s="19"/>
      <c r="F188" s="83" t="s">
        <v>145</v>
      </c>
      <c r="G188" s="23" t="s">
        <v>163</v>
      </c>
      <c r="H188" s="21">
        <v>85050</v>
      </c>
      <c r="I188" s="24">
        <v>85050</v>
      </c>
      <c r="J188" s="24"/>
      <c r="K188" s="9">
        <f t="shared" si="2"/>
        <v>0</v>
      </c>
    </row>
    <row r="189" spans="1:11" s="3" customFormat="1" ht="38.25">
      <c r="A189" s="10">
        <v>185</v>
      </c>
      <c r="B189" s="23" t="s">
        <v>162</v>
      </c>
      <c r="C189" s="83" t="s">
        <v>145</v>
      </c>
      <c r="D189" s="19" t="s">
        <v>287</v>
      </c>
      <c r="E189" s="19"/>
      <c r="F189" s="83" t="s">
        <v>145</v>
      </c>
      <c r="G189" s="23" t="s">
        <v>163</v>
      </c>
      <c r="H189" s="21">
        <v>79380</v>
      </c>
      <c r="I189" s="24">
        <v>79380</v>
      </c>
      <c r="J189" s="24"/>
      <c r="K189" s="9">
        <f t="shared" si="2"/>
        <v>0</v>
      </c>
    </row>
    <row r="190" spans="1:11" s="3" customFormat="1" ht="38.25">
      <c r="A190" s="6">
        <v>186</v>
      </c>
      <c r="B190" s="23" t="s">
        <v>162</v>
      </c>
      <c r="C190" s="83" t="s">
        <v>145</v>
      </c>
      <c r="D190" s="19" t="s">
        <v>287</v>
      </c>
      <c r="E190" s="19"/>
      <c r="F190" s="83" t="s">
        <v>145</v>
      </c>
      <c r="G190" s="23" t="s">
        <v>163</v>
      </c>
      <c r="H190" s="21">
        <v>37800</v>
      </c>
      <c r="I190" s="24">
        <v>37800</v>
      </c>
      <c r="J190" s="24"/>
      <c r="K190" s="9">
        <f t="shared" si="2"/>
        <v>0</v>
      </c>
    </row>
    <row r="191" spans="1:11" s="3" customFormat="1" ht="38.25">
      <c r="A191" s="6">
        <v>187</v>
      </c>
      <c r="B191" s="23" t="s">
        <v>164</v>
      </c>
      <c r="C191" s="83" t="s">
        <v>145</v>
      </c>
      <c r="D191" s="19" t="s">
        <v>287</v>
      </c>
      <c r="E191" s="19"/>
      <c r="F191" s="83" t="s">
        <v>145</v>
      </c>
      <c r="G191" s="23" t="s">
        <v>163</v>
      </c>
      <c r="H191" s="21">
        <v>6615</v>
      </c>
      <c r="I191" s="24">
        <v>0</v>
      </c>
      <c r="J191" s="24"/>
      <c r="K191" s="9">
        <f t="shared" si="2"/>
        <v>6615</v>
      </c>
    </row>
    <row r="192" spans="1:11" s="3" customFormat="1" ht="38.25">
      <c r="A192" s="10">
        <v>188</v>
      </c>
      <c r="B192" s="23" t="s">
        <v>165</v>
      </c>
      <c r="C192" s="83" t="s">
        <v>145</v>
      </c>
      <c r="D192" s="19" t="s">
        <v>287</v>
      </c>
      <c r="E192" s="19"/>
      <c r="F192" s="83" t="s">
        <v>145</v>
      </c>
      <c r="G192" s="23" t="s">
        <v>163</v>
      </c>
      <c r="H192" s="21">
        <v>46305</v>
      </c>
      <c r="I192" s="24">
        <v>46305</v>
      </c>
      <c r="J192" s="24"/>
      <c r="K192" s="9">
        <f t="shared" si="2"/>
        <v>0</v>
      </c>
    </row>
    <row r="193" spans="1:11" s="3" customFormat="1" ht="38.25">
      <c r="A193" s="6">
        <v>189</v>
      </c>
      <c r="B193" s="23" t="s">
        <v>165</v>
      </c>
      <c r="C193" s="83" t="s">
        <v>145</v>
      </c>
      <c r="D193" s="19" t="s">
        <v>287</v>
      </c>
      <c r="E193" s="19"/>
      <c r="F193" s="83" t="s">
        <v>145</v>
      </c>
      <c r="G193" s="23" t="s">
        <v>163</v>
      </c>
      <c r="H193" s="21">
        <v>30240</v>
      </c>
      <c r="I193" s="24">
        <v>0</v>
      </c>
      <c r="J193" s="24"/>
      <c r="K193" s="9">
        <f t="shared" si="2"/>
        <v>30240</v>
      </c>
    </row>
    <row r="194" spans="1:11" s="3" customFormat="1" ht="25.5">
      <c r="A194" s="6">
        <v>190</v>
      </c>
      <c r="B194" s="34" t="s">
        <v>168</v>
      </c>
      <c r="C194" s="39" t="s">
        <v>145</v>
      </c>
      <c r="D194" s="19" t="s">
        <v>269</v>
      </c>
      <c r="E194" s="19">
        <v>59442</v>
      </c>
      <c r="F194" s="39" t="s">
        <v>869</v>
      </c>
      <c r="G194" s="37" t="s">
        <v>176</v>
      </c>
      <c r="H194" s="9">
        <v>0</v>
      </c>
      <c r="I194" s="11">
        <v>0</v>
      </c>
      <c r="J194" s="42">
        <v>199999.9</v>
      </c>
      <c r="K194" s="9">
        <f t="shared" si="2"/>
        <v>199999.9</v>
      </c>
    </row>
    <row r="195" spans="1:11" s="3" customFormat="1" ht="25.5">
      <c r="A195" s="10">
        <v>191</v>
      </c>
      <c r="B195" s="34" t="s">
        <v>168</v>
      </c>
      <c r="C195" s="39" t="s">
        <v>145</v>
      </c>
      <c r="D195" s="19" t="s">
        <v>269</v>
      </c>
      <c r="E195" s="19">
        <v>59445</v>
      </c>
      <c r="F195" s="39" t="s">
        <v>869</v>
      </c>
      <c r="G195" s="37" t="s">
        <v>176</v>
      </c>
      <c r="H195" s="9">
        <v>0</v>
      </c>
      <c r="I195" s="11">
        <v>0</v>
      </c>
      <c r="J195" s="42">
        <v>1240000</v>
      </c>
      <c r="K195" s="9">
        <f t="shared" si="2"/>
        <v>1240000</v>
      </c>
    </row>
    <row r="196" spans="1:11" s="3" customFormat="1" ht="25.5">
      <c r="A196" s="6">
        <v>192</v>
      </c>
      <c r="B196" s="34" t="s">
        <v>169</v>
      </c>
      <c r="C196" s="39" t="s">
        <v>145</v>
      </c>
      <c r="D196" s="23" t="s">
        <v>282</v>
      </c>
      <c r="E196" s="19"/>
      <c r="F196" s="39" t="s">
        <v>145</v>
      </c>
      <c r="G196" s="34" t="s">
        <v>177</v>
      </c>
      <c r="H196" s="9">
        <v>92260</v>
      </c>
      <c r="I196" s="11">
        <v>0</v>
      </c>
      <c r="J196" s="42">
        <v>92260</v>
      </c>
      <c r="K196" s="9">
        <f t="shared" si="2"/>
        <v>184520</v>
      </c>
    </row>
    <row r="197" spans="1:11" s="3" customFormat="1" ht="25.5">
      <c r="A197" s="6">
        <v>193</v>
      </c>
      <c r="B197" s="35" t="s">
        <v>170</v>
      </c>
      <c r="C197" s="39" t="s">
        <v>145</v>
      </c>
      <c r="D197" s="19" t="s">
        <v>283</v>
      </c>
      <c r="E197" s="19"/>
      <c r="F197" s="39" t="s">
        <v>145</v>
      </c>
      <c r="G197" s="37" t="s">
        <v>178</v>
      </c>
      <c r="H197" s="9">
        <v>0</v>
      </c>
      <c r="I197" s="11">
        <v>0</v>
      </c>
      <c r="J197" s="43">
        <v>63000</v>
      </c>
      <c r="K197" s="9">
        <f t="shared" si="2"/>
        <v>63000</v>
      </c>
    </row>
    <row r="198" spans="1:11" s="3" customFormat="1" ht="25.5">
      <c r="A198" s="10">
        <v>194</v>
      </c>
      <c r="B198" s="34" t="s">
        <v>171</v>
      </c>
      <c r="C198" s="39" t="s">
        <v>145</v>
      </c>
      <c r="D198" s="19" t="s">
        <v>283</v>
      </c>
      <c r="E198" s="19">
        <v>59401</v>
      </c>
      <c r="F198" s="39">
        <v>45144</v>
      </c>
      <c r="G198" s="34" t="s">
        <v>179</v>
      </c>
      <c r="H198" s="9">
        <v>0</v>
      </c>
      <c r="I198" s="11">
        <v>0</v>
      </c>
      <c r="J198" s="43">
        <v>260750</v>
      </c>
      <c r="K198" s="9">
        <f t="shared" ref="K198:K265" si="3">SUM(H198-I198+J198)</f>
        <v>260750</v>
      </c>
    </row>
    <row r="199" spans="1:11" s="3" customFormat="1" ht="25.5">
      <c r="A199" s="6">
        <v>195</v>
      </c>
      <c r="B199" s="23" t="s">
        <v>172</v>
      </c>
      <c r="C199" s="83" t="s">
        <v>145</v>
      </c>
      <c r="D199" s="322" t="s">
        <v>282</v>
      </c>
      <c r="E199" s="19"/>
      <c r="F199" s="83" t="s">
        <v>145</v>
      </c>
      <c r="G199" s="23" t="s">
        <v>180</v>
      </c>
      <c r="H199" s="9">
        <v>0</v>
      </c>
      <c r="I199" s="11">
        <v>0</v>
      </c>
      <c r="J199" s="44">
        <v>23120</v>
      </c>
      <c r="K199" s="9">
        <f t="shared" si="3"/>
        <v>23120</v>
      </c>
    </row>
    <row r="200" spans="1:11" s="3" customFormat="1" ht="25.5">
      <c r="A200" s="6">
        <v>196</v>
      </c>
      <c r="B200" s="34" t="s">
        <v>173</v>
      </c>
      <c r="C200" s="40" t="s">
        <v>145</v>
      </c>
      <c r="D200" s="8" t="s">
        <v>289</v>
      </c>
      <c r="E200" s="8">
        <v>59431</v>
      </c>
      <c r="F200" s="40" t="s">
        <v>145</v>
      </c>
      <c r="G200" s="34" t="s">
        <v>181</v>
      </c>
      <c r="H200" s="9">
        <v>0</v>
      </c>
      <c r="I200" s="11">
        <v>0</v>
      </c>
      <c r="J200" s="43">
        <v>100000</v>
      </c>
      <c r="K200" s="9">
        <f t="shared" si="3"/>
        <v>100000</v>
      </c>
    </row>
    <row r="201" spans="1:11" s="3" customFormat="1" ht="25.5">
      <c r="A201" s="10">
        <v>197</v>
      </c>
      <c r="B201" s="34" t="s">
        <v>174</v>
      </c>
      <c r="C201" s="41" t="s">
        <v>145</v>
      </c>
      <c r="D201" s="19" t="s">
        <v>288</v>
      </c>
      <c r="E201" s="19"/>
      <c r="F201" s="41" t="s">
        <v>145</v>
      </c>
      <c r="G201" s="34" t="s">
        <v>182</v>
      </c>
      <c r="H201" s="9">
        <v>0</v>
      </c>
      <c r="I201" s="11">
        <v>0</v>
      </c>
      <c r="J201" s="42">
        <v>120000</v>
      </c>
      <c r="K201" s="9">
        <f t="shared" si="3"/>
        <v>120000</v>
      </c>
    </row>
    <row r="202" spans="1:11" s="3" customFormat="1" ht="25.5">
      <c r="A202" s="6">
        <v>198</v>
      </c>
      <c r="B202" s="34" t="s">
        <v>175</v>
      </c>
      <c r="C202" s="41" t="s">
        <v>145</v>
      </c>
      <c r="D202" s="19" t="s">
        <v>264</v>
      </c>
      <c r="E202" s="19" t="s">
        <v>870</v>
      </c>
      <c r="F202" s="41" t="s">
        <v>871</v>
      </c>
      <c r="G202" s="34" t="s">
        <v>105</v>
      </c>
      <c r="H202" s="9">
        <v>0</v>
      </c>
      <c r="I202" s="11">
        <v>0</v>
      </c>
      <c r="J202" s="42">
        <v>40320</v>
      </c>
      <c r="K202" s="9">
        <f t="shared" si="3"/>
        <v>40320</v>
      </c>
    </row>
    <row r="203" spans="1:11" s="3" customFormat="1" ht="25.5">
      <c r="A203" s="6">
        <v>199</v>
      </c>
      <c r="B203" s="34" t="s">
        <v>175</v>
      </c>
      <c r="C203" s="41" t="s">
        <v>145</v>
      </c>
      <c r="D203" s="19" t="s">
        <v>264</v>
      </c>
      <c r="E203" s="19"/>
      <c r="F203" s="41" t="s">
        <v>145</v>
      </c>
      <c r="G203" s="34" t="s">
        <v>183</v>
      </c>
      <c r="H203" s="9">
        <v>0</v>
      </c>
      <c r="I203" s="11">
        <v>0</v>
      </c>
      <c r="J203" s="42">
        <v>236000</v>
      </c>
      <c r="K203" s="9">
        <f t="shared" si="3"/>
        <v>236000</v>
      </c>
    </row>
    <row r="204" spans="1:11" s="3" customFormat="1" ht="25.5">
      <c r="A204" s="10">
        <v>200</v>
      </c>
      <c r="B204" s="34" t="s">
        <v>175</v>
      </c>
      <c r="C204" s="41" t="s">
        <v>145</v>
      </c>
      <c r="D204" s="19" t="s">
        <v>264</v>
      </c>
      <c r="E204" s="19"/>
      <c r="F204" s="41" t="s">
        <v>145</v>
      </c>
      <c r="G204" s="34" t="s">
        <v>183</v>
      </c>
      <c r="H204" s="9">
        <v>0</v>
      </c>
      <c r="I204" s="11">
        <v>0</v>
      </c>
      <c r="J204" s="42">
        <v>280000</v>
      </c>
      <c r="K204" s="9">
        <f t="shared" si="3"/>
        <v>280000</v>
      </c>
    </row>
    <row r="205" spans="1:11" s="3" customFormat="1" ht="25.5">
      <c r="A205" s="6">
        <v>201</v>
      </c>
      <c r="B205" s="23" t="s">
        <v>162</v>
      </c>
      <c r="C205" s="83" t="s">
        <v>145</v>
      </c>
      <c r="D205" s="19" t="s">
        <v>287</v>
      </c>
      <c r="E205" s="19"/>
      <c r="F205" s="83" t="s">
        <v>145</v>
      </c>
      <c r="G205" s="34" t="s">
        <v>184</v>
      </c>
      <c r="H205" s="9">
        <v>0</v>
      </c>
      <c r="I205" s="11">
        <v>0</v>
      </c>
      <c r="J205" s="44">
        <v>62260</v>
      </c>
      <c r="K205" s="9">
        <f t="shared" si="3"/>
        <v>62260</v>
      </c>
    </row>
    <row r="206" spans="1:11" s="3" customFormat="1" ht="25.5">
      <c r="A206" s="6">
        <v>202</v>
      </c>
      <c r="B206" s="23" t="s">
        <v>165</v>
      </c>
      <c r="C206" s="83" t="s">
        <v>145</v>
      </c>
      <c r="D206" s="19" t="s">
        <v>287</v>
      </c>
      <c r="E206" s="19"/>
      <c r="F206" s="83" t="s">
        <v>145</v>
      </c>
      <c r="G206" s="34" t="s">
        <v>184</v>
      </c>
      <c r="H206" s="9">
        <v>0</v>
      </c>
      <c r="I206" s="11">
        <v>0</v>
      </c>
      <c r="J206" s="44">
        <v>45360</v>
      </c>
      <c r="K206" s="9">
        <f t="shared" si="3"/>
        <v>45360</v>
      </c>
    </row>
    <row r="207" spans="1:11" s="3" customFormat="1" ht="38.25">
      <c r="A207" s="10">
        <v>203</v>
      </c>
      <c r="B207" s="323" t="s">
        <v>2567</v>
      </c>
      <c r="C207" s="83" t="s">
        <v>2568</v>
      </c>
      <c r="D207" s="23" t="s">
        <v>291</v>
      </c>
      <c r="E207" s="19"/>
      <c r="F207" s="83" t="s">
        <v>2568</v>
      </c>
      <c r="G207" s="38" t="s">
        <v>2569</v>
      </c>
      <c r="H207" s="9">
        <v>0</v>
      </c>
      <c r="I207" s="11">
        <v>0</v>
      </c>
      <c r="J207" s="324">
        <v>481860</v>
      </c>
      <c r="K207" s="9">
        <f t="shared" si="3"/>
        <v>481860</v>
      </c>
    </row>
    <row r="208" spans="1:11" s="3" customFormat="1" ht="38.25">
      <c r="A208" s="6">
        <v>204</v>
      </c>
      <c r="B208" s="323" t="s">
        <v>2567</v>
      </c>
      <c r="C208" s="83" t="s">
        <v>2568</v>
      </c>
      <c r="D208" s="23" t="s">
        <v>291</v>
      </c>
      <c r="E208" s="19"/>
      <c r="F208" s="83" t="s">
        <v>2568</v>
      </c>
      <c r="G208" s="38" t="s">
        <v>2570</v>
      </c>
      <c r="H208" s="9">
        <v>0</v>
      </c>
      <c r="I208" s="11">
        <v>0</v>
      </c>
      <c r="J208" s="325">
        <v>40400</v>
      </c>
      <c r="K208" s="9">
        <f t="shared" si="3"/>
        <v>40400</v>
      </c>
    </row>
    <row r="209" spans="1:11" s="3" customFormat="1" ht="38.25">
      <c r="A209" s="6">
        <v>205</v>
      </c>
      <c r="B209" s="323" t="s">
        <v>2567</v>
      </c>
      <c r="C209" s="83" t="s">
        <v>2568</v>
      </c>
      <c r="D209" s="23" t="s">
        <v>291</v>
      </c>
      <c r="E209" s="19"/>
      <c r="F209" s="83" t="s">
        <v>2568</v>
      </c>
      <c r="G209" s="326" t="s">
        <v>2571</v>
      </c>
      <c r="H209" s="9">
        <v>0</v>
      </c>
      <c r="I209" s="11">
        <v>0</v>
      </c>
      <c r="J209" s="325">
        <v>12000</v>
      </c>
      <c r="K209" s="9">
        <f t="shared" si="3"/>
        <v>12000</v>
      </c>
    </row>
    <row r="210" spans="1:11" s="3" customFormat="1" ht="25.5">
      <c r="A210" s="10">
        <v>206</v>
      </c>
      <c r="B210" s="323" t="s">
        <v>2572</v>
      </c>
      <c r="C210" s="83" t="s">
        <v>2568</v>
      </c>
      <c r="D210" s="19" t="s">
        <v>2573</v>
      </c>
      <c r="E210" s="19"/>
      <c r="F210" s="83" t="s">
        <v>2568</v>
      </c>
      <c r="G210" s="326" t="s">
        <v>2574</v>
      </c>
      <c r="H210" s="9">
        <v>0</v>
      </c>
      <c r="I210" s="11">
        <v>0</v>
      </c>
      <c r="J210" s="325">
        <v>175000</v>
      </c>
      <c r="K210" s="9">
        <f t="shared" si="3"/>
        <v>175000</v>
      </c>
    </row>
    <row r="211" spans="1:11" s="3" customFormat="1" ht="38.25">
      <c r="A211" s="6">
        <v>207</v>
      </c>
      <c r="B211" s="323" t="s">
        <v>151</v>
      </c>
      <c r="C211" s="83" t="s">
        <v>2568</v>
      </c>
      <c r="D211" s="23" t="s">
        <v>291</v>
      </c>
      <c r="E211" s="19"/>
      <c r="F211" s="83" t="s">
        <v>2568</v>
      </c>
      <c r="G211" s="326" t="s">
        <v>2575</v>
      </c>
      <c r="H211" s="9">
        <v>0</v>
      </c>
      <c r="I211" s="11">
        <v>0</v>
      </c>
      <c r="J211" s="325">
        <v>101550</v>
      </c>
      <c r="K211" s="9">
        <f t="shared" si="3"/>
        <v>101550</v>
      </c>
    </row>
    <row r="212" spans="1:11" s="3" customFormat="1" ht="38.25">
      <c r="A212" s="6">
        <v>208</v>
      </c>
      <c r="B212" s="323" t="s">
        <v>151</v>
      </c>
      <c r="C212" s="83" t="s">
        <v>2568</v>
      </c>
      <c r="D212" s="23" t="s">
        <v>291</v>
      </c>
      <c r="E212" s="19"/>
      <c r="F212" s="83" t="s">
        <v>2568</v>
      </c>
      <c r="G212" s="38" t="s">
        <v>2576</v>
      </c>
      <c r="H212" s="9">
        <v>0</v>
      </c>
      <c r="I212" s="11">
        <v>0</v>
      </c>
      <c r="J212" s="325">
        <v>660200</v>
      </c>
      <c r="K212" s="9">
        <f t="shared" si="3"/>
        <v>660200</v>
      </c>
    </row>
    <row r="213" spans="1:11" s="3" customFormat="1" ht="38.25">
      <c r="A213" s="10">
        <v>209</v>
      </c>
      <c r="B213" s="323" t="s">
        <v>151</v>
      </c>
      <c r="C213" s="83" t="s">
        <v>2568</v>
      </c>
      <c r="D213" s="23" t="s">
        <v>291</v>
      </c>
      <c r="E213" s="19"/>
      <c r="F213" s="83" t="s">
        <v>2568</v>
      </c>
      <c r="G213" s="326" t="s">
        <v>2577</v>
      </c>
      <c r="H213" s="9">
        <v>0</v>
      </c>
      <c r="I213" s="11">
        <v>0</v>
      </c>
      <c r="J213" s="325">
        <v>50474</v>
      </c>
      <c r="K213" s="9">
        <f t="shared" si="3"/>
        <v>50474</v>
      </c>
    </row>
    <row r="214" spans="1:11" s="3" customFormat="1" ht="38.25">
      <c r="A214" s="6">
        <v>210</v>
      </c>
      <c r="B214" s="323" t="s">
        <v>2578</v>
      </c>
      <c r="C214" s="83" t="s">
        <v>2568</v>
      </c>
      <c r="D214" s="19" t="s">
        <v>2573</v>
      </c>
      <c r="E214" s="19"/>
      <c r="F214" s="83" t="s">
        <v>2568</v>
      </c>
      <c r="G214" s="326" t="s">
        <v>2579</v>
      </c>
      <c r="H214" s="9">
        <v>0</v>
      </c>
      <c r="I214" s="11">
        <v>0</v>
      </c>
      <c r="J214" s="325">
        <v>450000</v>
      </c>
      <c r="K214" s="9">
        <f t="shared" si="3"/>
        <v>450000</v>
      </c>
    </row>
    <row r="215" spans="1:11" s="3" customFormat="1" ht="38.25">
      <c r="A215" s="6">
        <v>211</v>
      </c>
      <c r="B215" s="323" t="s">
        <v>688</v>
      </c>
      <c r="C215" s="83" t="s">
        <v>2568</v>
      </c>
      <c r="D215" s="19" t="s">
        <v>285</v>
      </c>
      <c r="E215" s="19"/>
      <c r="F215" s="83" t="s">
        <v>2568</v>
      </c>
      <c r="G215" s="326" t="s">
        <v>2580</v>
      </c>
      <c r="H215" s="9">
        <v>0</v>
      </c>
      <c r="I215" s="11">
        <v>0</v>
      </c>
      <c r="J215" s="325">
        <v>101000</v>
      </c>
      <c r="K215" s="9">
        <f t="shared" si="3"/>
        <v>101000</v>
      </c>
    </row>
    <row r="216" spans="1:11" s="3" customFormat="1" ht="38.25">
      <c r="A216" s="10">
        <v>212</v>
      </c>
      <c r="B216" s="323" t="s">
        <v>2567</v>
      </c>
      <c r="C216" s="83" t="s">
        <v>2568</v>
      </c>
      <c r="D216" s="23" t="s">
        <v>291</v>
      </c>
      <c r="E216" s="19"/>
      <c r="F216" s="83" t="s">
        <v>2568</v>
      </c>
      <c r="G216" s="326" t="s">
        <v>2581</v>
      </c>
      <c r="H216" s="9">
        <v>0</v>
      </c>
      <c r="I216" s="11">
        <v>0</v>
      </c>
      <c r="J216" s="325">
        <v>164096</v>
      </c>
      <c r="K216" s="9">
        <f t="shared" si="3"/>
        <v>164096</v>
      </c>
    </row>
    <row r="217" spans="1:11" s="3" customFormat="1" ht="25.5">
      <c r="A217" s="6">
        <v>213</v>
      </c>
      <c r="B217" s="323" t="s">
        <v>2567</v>
      </c>
      <c r="C217" s="83" t="s">
        <v>2568</v>
      </c>
      <c r="D217" s="23" t="s">
        <v>2582</v>
      </c>
      <c r="E217" s="19"/>
      <c r="F217" s="83" t="s">
        <v>2568</v>
      </c>
      <c r="G217" s="326" t="s">
        <v>2575</v>
      </c>
      <c r="H217" s="9">
        <v>0</v>
      </c>
      <c r="I217" s="11">
        <v>0</v>
      </c>
      <c r="J217" s="325">
        <v>40000</v>
      </c>
      <c r="K217" s="9">
        <f t="shared" si="3"/>
        <v>40000</v>
      </c>
    </row>
    <row r="218" spans="1:11" s="3" customFormat="1" ht="25.5">
      <c r="A218" s="6">
        <v>214</v>
      </c>
      <c r="B218" s="323" t="s">
        <v>2583</v>
      </c>
      <c r="C218" s="83" t="s">
        <v>2568</v>
      </c>
      <c r="D218" s="19" t="s">
        <v>2584</v>
      </c>
      <c r="E218" s="19"/>
      <c r="F218" s="83" t="s">
        <v>2568</v>
      </c>
      <c r="G218" s="326" t="s">
        <v>2585</v>
      </c>
      <c r="H218" s="9">
        <v>0</v>
      </c>
      <c r="I218" s="11">
        <v>0</v>
      </c>
      <c r="J218" s="325">
        <v>168000</v>
      </c>
      <c r="K218" s="9">
        <f t="shared" si="3"/>
        <v>168000</v>
      </c>
    </row>
    <row r="219" spans="1:11" s="3" customFormat="1" ht="38.25">
      <c r="A219" s="10">
        <v>215</v>
      </c>
      <c r="B219" s="323" t="s">
        <v>2586</v>
      </c>
      <c r="C219" s="83" t="s">
        <v>2568</v>
      </c>
      <c r="D219" s="19" t="s">
        <v>2587</v>
      </c>
      <c r="E219" s="19"/>
      <c r="F219" s="83" t="s">
        <v>2568</v>
      </c>
      <c r="G219" s="326" t="s">
        <v>2588</v>
      </c>
      <c r="H219" s="9">
        <v>0</v>
      </c>
      <c r="I219" s="11">
        <v>0</v>
      </c>
      <c r="J219" s="325">
        <v>630000</v>
      </c>
      <c r="K219" s="9">
        <f t="shared" si="3"/>
        <v>630000</v>
      </c>
    </row>
    <row r="220" spans="1:11" s="3" customFormat="1" ht="38.25">
      <c r="A220" s="6">
        <v>216</v>
      </c>
      <c r="B220" s="323" t="s">
        <v>2589</v>
      </c>
      <c r="C220" s="83" t="s">
        <v>2568</v>
      </c>
      <c r="D220" s="23" t="s">
        <v>2590</v>
      </c>
      <c r="E220" s="19"/>
      <c r="F220" s="83" t="s">
        <v>2568</v>
      </c>
      <c r="G220" s="326" t="s">
        <v>2591</v>
      </c>
      <c r="H220" s="9">
        <v>0</v>
      </c>
      <c r="I220" s="11">
        <v>0</v>
      </c>
      <c r="J220" s="325">
        <v>28500</v>
      </c>
      <c r="K220" s="9">
        <f t="shared" si="3"/>
        <v>28500</v>
      </c>
    </row>
    <row r="221" spans="1:11" s="3" customFormat="1" ht="25.5">
      <c r="A221" s="6">
        <v>217</v>
      </c>
      <c r="B221" s="323" t="s">
        <v>2592</v>
      </c>
      <c r="C221" s="83" t="s">
        <v>2568</v>
      </c>
      <c r="D221" s="19" t="s">
        <v>2587</v>
      </c>
      <c r="E221" s="19"/>
      <c r="F221" s="83" t="s">
        <v>2568</v>
      </c>
      <c r="G221" s="326" t="s">
        <v>2593</v>
      </c>
      <c r="H221" s="9">
        <v>0</v>
      </c>
      <c r="I221" s="11">
        <v>0</v>
      </c>
      <c r="J221" s="325">
        <v>117600</v>
      </c>
      <c r="K221" s="9">
        <f t="shared" si="3"/>
        <v>117600</v>
      </c>
    </row>
    <row r="222" spans="1:11" s="3" customFormat="1" ht="25.5">
      <c r="A222" s="10">
        <v>218</v>
      </c>
      <c r="B222" s="323" t="s">
        <v>2594</v>
      </c>
      <c r="C222" s="83" t="s">
        <v>2568</v>
      </c>
      <c r="D222" s="19" t="s">
        <v>2587</v>
      </c>
      <c r="E222" s="19"/>
      <c r="F222" s="83" t="s">
        <v>2568</v>
      </c>
      <c r="G222" s="326" t="s">
        <v>2593</v>
      </c>
      <c r="H222" s="9">
        <v>0</v>
      </c>
      <c r="I222" s="11">
        <v>0</v>
      </c>
      <c r="J222" s="325">
        <v>226800</v>
      </c>
      <c r="K222" s="9">
        <f t="shared" si="3"/>
        <v>226800</v>
      </c>
    </row>
    <row r="223" spans="1:11" s="3" customFormat="1" ht="38.25">
      <c r="A223" s="6">
        <v>219</v>
      </c>
      <c r="B223" s="323" t="s">
        <v>174</v>
      </c>
      <c r="C223" s="83" t="s">
        <v>2568</v>
      </c>
      <c r="D223" s="19" t="s">
        <v>265</v>
      </c>
      <c r="E223" s="19"/>
      <c r="F223" s="83" t="s">
        <v>2568</v>
      </c>
      <c r="G223" s="323" t="s">
        <v>2595</v>
      </c>
      <c r="H223" s="9">
        <v>0</v>
      </c>
      <c r="I223" s="11">
        <v>0</v>
      </c>
      <c r="J223" s="327">
        <v>338500</v>
      </c>
      <c r="K223" s="9">
        <f t="shared" si="3"/>
        <v>338500</v>
      </c>
    </row>
    <row r="224" spans="1:11" s="3" customFormat="1" ht="63.75">
      <c r="A224" s="6">
        <v>220</v>
      </c>
      <c r="B224" s="328" t="s">
        <v>2596</v>
      </c>
      <c r="C224" s="83" t="s">
        <v>2568</v>
      </c>
      <c r="D224" s="323" t="s">
        <v>2597</v>
      </c>
      <c r="E224" s="19"/>
      <c r="F224" s="83" t="s">
        <v>2568</v>
      </c>
      <c r="G224" s="38" t="s">
        <v>2598</v>
      </c>
      <c r="H224" s="9">
        <v>0</v>
      </c>
      <c r="I224" s="11">
        <v>0</v>
      </c>
      <c r="J224" s="324">
        <v>250000</v>
      </c>
      <c r="K224" s="9">
        <f t="shared" si="3"/>
        <v>250000</v>
      </c>
    </row>
    <row r="225" spans="1:11" s="3" customFormat="1" ht="25.5">
      <c r="A225" s="10">
        <v>221</v>
      </c>
      <c r="B225" s="323" t="s">
        <v>2599</v>
      </c>
      <c r="C225" s="83" t="s">
        <v>2568</v>
      </c>
      <c r="D225" s="323" t="s">
        <v>2573</v>
      </c>
      <c r="E225" s="19"/>
      <c r="F225" s="83" t="s">
        <v>2568</v>
      </c>
      <c r="G225" s="326" t="s">
        <v>2600</v>
      </c>
      <c r="H225" s="9">
        <v>0</v>
      </c>
      <c r="I225" s="11">
        <v>0</v>
      </c>
      <c r="J225" s="325">
        <v>180000</v>
      </c>
      <c r="K225" s="9">
        <f t="shared" si="3"/>
        <v>180000</v>
      </c>
    </row>
    <row r="226" spans="1:11" s="3" customFormat="1" ht="76.5">
      <c r="A226" s="6">
        <v>222</v>
      </c>
      <c r="B226" s="323" t="s">
        <v>2601</v>
      </c>
      <c r="C226" s="83" t="s">
        <v>2568</v>
      </c>
      <c r="D226" s="323" t="s">
        <v>2602</v>
      </c>
      <c r="E226" s="19"/>
      <c r="F226" s="83" t="s">
        <v>2568</v>
      </c>
      <c r="G226" s="326" t="s">
        <v>2603</v>
      </c>
      <c r="H226" s="9">
        <v>0</v>
      </c>
      <c r="I226" s="11">
        <v>0</v>
      </c>
      <c r="J226" s="325">
        <v>216000</v>
      </c>
      <c r="K226" s="9">
        <f t="shared" si="3"/>
        <v>216000</v>
      </c>
    </row>
    <row r="227" spans="1:11" s="3" customFormat="1" ht="51">
      <c r="A227" s="6">
        <v>223</v>
      </c>
      <c r="B227" s="323" t="s">
        <v>2604</v>
      </c>
      <c r="C227" s="83" t="s">
        <v>2568</v>
      </c>
      <c r="D227" s="323" t="s">
        <v>2605</v>
      </c>
      <c r="E227" s="19"/>
      <c r="F227" s="83" t="s">
        <v>2568</v>
      </c>
      <c r="G227" s="323" t="s">
        <v>2606</v>
      </c>
      <c r="H227" s="9">
        <v>0</v>
      </c>
      <c r="I227" s="11">
        <v>0</v>
      </c>
      <c r="J227" s="327">
        <v>538175</v>
      </c>
      <c r="K227" s="9">
        <f t="shared" si="3"/>
        <v>538175</v>
      </c>
    </row>
    <row r="228" spans="1:11" s="3" customFormat="1" ht="51">
      <c r="A228" s="10">
        <v>224</v>
      </c>
      <c r="B228" s="323" t="s">
        <v>2607</v>
      </c>
      <c r="C228" s="83" t="s">
        <v>2568</v>
      </c>
      <c r="D228" s="323" t="s">
        <v>2608</v>
      </c>
      <c r="E228" s="19"/>
      <c r="F228" s="83" t="s">
        <v>2568</v>
      </c>
      <c r="G228" s="323" t="s">
        <v>2609</v>
      </c>
      <c r="H228" s="9">
        <v>0</v>
      </c>
      <c r="I228" s="11">
        <v>0</v>
      </c>
      <c r="J228" s="327">
        <v>2681665</v>
      </c>
      <c r="K228" s="9">
        <f t="shared" si="3"/>
        <v>2681665</v>
      </c>
    </row>
    <row r="229" spans="1:11" s="3" customFormat="1" ht="38.25">
      <c r="A229" s="6">
        <v>225</v>
      </c>
      <c r="B229" s="323" t="s">
        <v>2610</v>
      </c>
      <c r="C229" s="83" t="s">
        <v>2568</v>
      </c>
      <c r="D229" s="323" t="s">
        <v>265</v>
      </c>
      <c r="E229" s="19"/>
      <c r="F229" s="83" t="s">
        <v>2568</v>
      </c>
      <c r="G229" s="326" t="s">
        <v>2611</v>
      </c>
      <c r="H229" s="9">
        <v>0</v>
      </c>
      <c r="I229" s="11">
        <v>0</v>
      </c>
      <c r="J229" s="325">
        <v>120000</v>
      </c>
      <c r="K229" s="9">
        <f t="shared" si="3"/>
        <v>120000</v>
      </c>
    </row>
    <row r="230" spans="1:11" s="3" customFormat="1" ht="25.5">
      <c r="A230" s="6">
        <v>226</v>
      </c>
      <c r="B230" s="323" t="s">
        <v>2612</v>
      </c>
      <c r="C230" s="83" t="s">
        <v>2568</v>
      </c>
      <c r="D230" s="323" t="s">
        <v>283</v>
      </c>
      <c r="E230" s="19"/>
      <c r="F230" s="83" t="s">
        <v>2568</v>
      </c>
      <c r="G230" s="323" t="s">
        <v>2609</v>
      </c>
      <c r="H230" s="9">
        <v>0</v>
      </c>
      <c r="I230" s="11">
        <v>0</v>
      </c>
      <c r="J230" s="327">
        <v>100000</v>
      </c>
      <c r="K230" s="9">
        <f t="shared" si="3"/>
        <v>100000</v>
      </c>
    </row>
    <row r="231" spans="1:11" s="3" customFormat="1" ht="25.5">
      <c r="A231" s="10">
        <v>227</v>
      </c>
      <c r="B231" s="323" t="s">
        <v>526</v>
      </c>
      <c r="C231" s="83" t="s">
        <v>2568</v>
      </c>
      <c r="D231" s="323" t="s">
        <v>283</v>
      </c>
      <c r="E231" s="19"/>
      <c r="F231" s="83" t="s">
        <v>2568</v>
      </c>
      <c r="G231" s="323" t="s">
        <v>178</v>
      </c>
      <c r="H231" s="9">
        <v>0</v>
      </c>
      <c r="I231" s="11">
        <v>0</v>
      </c>
      <c r="J231" s="327">
        <v>63000</v>
      </c>
      <c r="K231" s="9">
        <f t="shared" si="3"/>
        <v>63000</v>
      </c>
    </row>
    <row r="232" spans="1:11" s="3" customFormat="1" ht="38.25">
      <c r="A232" s="6">
        <v>228</v>
      </c>
      <c r="B232" s="323" t="s">
        <v>2613</v>
      </c>
      <c r="C232" s="83" t="s">
        <v>2568</v>
      </c>
      <c r="D232" s="323" t="s">
        <v>264</v>
      </c>
      <c r="E232" s="19"/>
      <c r="F232" s="83" t="s">
        <v>2568</v>
      </c>
      <c r="G232" s="326" t="s">
        <v>2614</v>
      </c>
      <c r="H232" s="9">
        <v>0</v>
      </c>
      <c r="I232" s="11">
        <v>0</v>
      </c>
      <c r="J232" s="325">
        <v>236000</v>
      </c>
      <c r="K232" s="9">
        <f t="shared" si="3"/>
        <v>236000</v>
      </c>
    </row>
    <row r="233" spans="1:11" s="3" customFormat="1" ht="38.25">
      <c r="A233" s="6">
        <v>229</v>
      </c>
      <c r="B233" s="323" t="s">
        <v>2615</v>
      </c>
      <c r="C233" s="83" t="s">
        <v>2568</v>
      </c>
      <c r="D233" s="323" t="s">
        <v>2616</v>
      </c>
      <c r="E233" s="19"/>
      <c r="F233" s="83" t="s">
        <v>2568</v>
      </c>
      <c r="G233" s="323" t="s">
        <v>2617</v>
      </c>
      <c r="H233" s="9">
        <v>0</v>
      </c>
      <c r="I233" s="11">
        <v>0</v>
      </c>
      <c r="J233" s="327">
        <v>141855</v>
      </c>
      <c r="K233" s="9">
        <f t="shared" si="3"/>
        <v>141855</v>
      </c>
    </row>
    <row r="234" spans="1:11" s="3" customFormat="1" ht="25.5">
      <c r="A234" s="10">
        <v>230</v>
      </c>
      <c r="B234" s="323" t="s">
        <v>2618</v>
      </c>
      <c r="C234" s="83" t="s">
        <v>2568</v>
      </c>
      <c r="D234" s="323" t="s">
        <v>283</v>
      </c>
      <c r="E234" s="19"/>
      <c r="F234" s="83" t="s">
        <v>2568</v>
      </c>
      <c r="G234" s="323" t="s">
        <v>2619</v>
      </c>
      <c r="H234" s="9">
        <v>0</v>
      </c>
      <c r="I234" s="11">
        <v>0</v>
      </c>
      <c r="J234" s="327">
        <v>275440</v>
      </c>
      <c r="K234" s="9">
        <f t="shared" si="3"/>
        <v>275440</v>
      </c>
    </row>
    <row r="235" spans="1:11" s="3" customFormat="1" ht="25.5">
      <c r="A235" s="6">
        <v>231</v>
      </c>
      <c r="B235" s="323" t="s">
        <v>2620</v>
      </c>
      <c r="C235" s="83" t="s">
        <v>2568</v>
      </c>
      <c r="D235" s="323" t="s">
        <v>2621</v>
      </c>
      <c r="E235" s="19"/>
      <c r="F235" s="83" t="s">
        <v>2568</v>
      </c>
      <c r="G235" s="323" t="s">
        <v>2609</v>
      </c>
      <c r="H235" s="9">
        <v>0</v>
      </c>
      <c r="I235" s="11">
        <v>0</v>
      </c>
      <c r="J235" s="327">
        <v>2287600</v>
      </c>
      <c r="K235" s="9">
        <f t="shared" si="3"/>
        <v>2287600</v>
      </c>
    </row>
    <row r="236" spans="1:11" s="3" customFormat="1" ht="25.5">
      <c r="A236" s="6">
        <v>232</v>
      </c>
      <c r="B236" s="36" t="s">
        <v>169</v>
      </c>
      <c r="C236" s="83" t="s">
        <v>2568</v>
      </c>
      <c r="D236" s="36" t="s">
        <v>2622</v>
      </c>
      <c r="E236" s="19"/>
      <c r="F236" s="83" t="s">
        <v>2568</v>
      </c>
      <c r="G236" s="38" t="s">
        <v>2623</v>
      </c>
      <c r="H236" s="9">
        <v>0</v>
      </c>
      <c r="I236" s="11">
        <v>0</v>
      </c>
      <c r="J236" s="324">
        <v>63800</v>
      </c>
      <c r="K236" s="9">
        <f t="shared" si="3"/>
        <v>63800</v>
      </c>
    </row>
    <row r="237" spans="1:11" s="3" customFormat="1" ht="38.25">
      <c r="A237" s="10">
        <v>233</v>
      </c>
      <c r="B237" s="323" t="s">
        <v>2599</v>
      </c>
      <c r="C237" s="83" t="s">
        <v>2568</v>
      </c>
      <c r="D237" s="323" t="s">
        <v>2573</v>
      </c>
      <c r="E237" s="19"/>
      <c r="F237" s="83" t="s">
        <v>2568</v>
      </c>
      <c r="G237" s="329" t="s">
        <v>2624</v>
      </c>
      <c r="H237" s="9">
        <v>0</v>
      </c>
      <c r="I237" s="11">
        <v>0</v>
      </c>
      <c r="J237" s="325">
        <v>15000</v>
      </c>
      <c r="K237" s="9">
        <f t="shared" si="3"/>
        <v>15000</v>
      </c>
    </row>
    <row r="238" spans="1:11" s="3" customFormat="1" ht="38.25">
      <c r="A238" s="6">
        <v>234</v>
      </c>
      <c r="B238" s="323" t="s">
        <v>2599</v>
      </c>
      <c r="C238" s="83" t="s">
        <v>2568</v>
      </c>
      <c r="D238" s="323" t="s">
        <v>2573</v>
      </c>
      <c r="E238" s="19"/>
      <c r="F238" s="83" t="s">
        <v>2568</v>
      </c>
      <c r="G238" s="329" t="s">
        <v>2624</v>
      </c>
      <c r="H238" s="9">
        <v>0</v>
      </c>
      <c r="I238" s="11">
        <v>0</v>
      </c>
      <c r="J238" s="325">
        <v>30000</v>
      </c>
      <c r="K238" s="9">
        <f t="shared" si="3"/>
        <v>30000</v>
      </c>
    </row>
    <row r="239" spans="1:11" s="3" customFormat="1" ht="51">
      <c r="A239" s="6">
        <v>235</v>
      </c>
      <c r="B239" s="323" t="s">
        <v>174</v>
      </c>
      <c r="C239" s="83" t="s">
        <v>2568</v>
      </c>
      <c r="D239" s="323" t="s">
        <v>265</v>
      </c>
      <c r="E239" s="19"/>
      <c r="F239" s="83" t="s">
        <v>2568</v>
      </c>
      <c r="G239" s="326" t="s">
        <v>2625</v>
      </c>
      <c r="H239" s="9">
        <v>0</v>
      </c>
      <c r="I239" s="11">
        <v>0</v>
      </c>
      <c r="J239" s="330">
        <v>113800</v>
      </c>
      <c r="K239" s="9">
        <f t="shared" si="3"/>
        <v>113800</v>
      </c>
    </row>
    <row r="240" spans="1:11" s="3" customFormat="1" ht="51">
      <c r="A240" s="10">
        <v>236</v>
      </c>
      <c r="B240" s="323" t="s">
        <v>1033</v>
      </c>
      <c r="C240" s="83" t="s">
        <v>2568</v>
      </c>
      <c r="D240" s="323" t="s">
        <v>2605</v>
      </c>
      <c r="E240" s="19"/>
      <c r="F240" s="83" t="s">
        <v>2568</v>
      </c>
      <c r="G240" s="326" t="s">
        <v>2626</v>
      </c>
      <c r="H240" s="9">
        <v>0</v>
      </c>
      <c r="I240" s="11">
        <v>0</v>
      </c>
      <c r="J240" s="330">
        <v>54500</v>
      </c>
      <c r="K240" s="9">
        <f t="shared" si="3"/>
        <v>54500</v>
      </c>
    </row>
    <row r="241" spans="1:11" s="3" customFormat="1" ht="76.5">
      <c r="A241" s="6">
        <v>237</v>
      </c>
      <c r="B241" s="323" t="s">
        <v>2627</v>
      </c>
      <c r="C241" s="83" t="s">
        <v>2568</v>
      </c>
      <c r="D241" s="323" t="s">
        <v>2602</v>
      </c>
      <c r="E241" s="19"/>
      <c r="F241" s="83" t="s">
        <v>2568</v>
      </c>
      <c r="G241" s="329" t="s">
        <v>2628</v>
      </c>
      <c r="H241" s="9">
        <v>0</v>
      </c>
      <c r="I241" s="11">
        <v>0</v>
      </c>
      <c r="J241" s="325">
        <v>147800</v>
      </c>
      <c r="K241" s="9">
        <f t="shared" si="3"/>
        <v>147800</v>
      </c>
    </row>
    <row r="242" spans="1:11" s="3" customFormat="1" ht="38.25">
      <c r="A242" s="6">
        <v>238</v>
      </c>
      <c r="B242" s="323" t="s">
        <v>2567</v>
      </c>
      <c r="C242" s="83" t="s">
        <v>2568</v>
      </c>
      <c r="D242" s="323" t="s">
        <v>291</v>
      </c>
      <c r="E242" s="19"/>
      <c r="F242" s="83" t="s">
        <v>2568</v>
      </c>
      <c r="G242" s="329" t="s">
        <v>2581</v>
      </c>
      <c r="H242" s="9">
        <v>0</v>
      </c>
      <c r="I242" s="11">
        <v>0</v>
      </c>
      <c r="J242" s="325">
        <v>68542</v>
      </c>
      <c r="K242" s="9">
        <f t="shared" si="3"/>
        <v>68542</v>
      </c>
    </row>
    <row r="243" spans="1:11" s="3" customFormat="1" ht="51">
      <c r="A243" s="10">
        <v>239</v>
      </c>
      <c r="B243" s="323" t="s">
        <v>1033</v>
      </c>
      <c r="C243" s="83" t="s">
        <v>2568</v>
      </c>
      <c r="D243" s="323" t="s">
        <v>2605</v>
      </c>
      <c r="E243" s="19"/>
      <c r="F243" s="83" t="s">
        <v>2568</v>
      </c>
      <c r="G243" s="329" t="s">
        <v>2629</v>
      </c>
      <c r="H243" s="9">
        <v>0</v>
      </c>
      <c r="I243" s="11">
        <v>0</v>
      </c>
      <c r="J243" s="325">
        <v>170800</v>
      </c>
      <c r="K243" s="9">
        <f t="shared" si="3"/>
        <v>170800</v>
      </c>
    </row>
    <row r="244" spans="1:11" s="3" customFormat="1" ht="51">
      <c r="A244" s="6">
        <v>240</v>
      </c>
      <c r="B244" s="323" t="s">
        <v>1033</v>
      </c>
      <c r="C244" s="83" t="s">
        <v>2568</v>
      </c>
      <c r="D244" s="323" t="s">
        <v>2605</v>
      </c>
      <c r="E244" s="19"/>
      <c r="F244" s="83" t="s">
        <v>2568</v>
      </c>
      <c r="G244" s="329" t="s">
        <v>2630</v>
      </c>
      <c r="H244" s="9">
        <v>0</v>
      </c>
      <c r="I244" s="11">
        <v>0</v>
      </c>
      <c r="J244" s="325">
        <v>593700</v>
      </c>
      <c r="K244" s="9">
        <f t="shared" si="3"/>
        <v>593700</v>
      </c>
    </row>
    <row r="245" spans="1:11" s="3" customFormat="1" ht="25.5">
      <c r="A245" s="6">
        <v>241</v>
      </c>
      <c r="B245" s="323" t="s">
        <v>2631</v>
      </c>
      <c r="C245" s="83" t="s">
        <v>2568</v>
      </c>
      <c r="D245" s="323" t="s">
        <v>2573</v>
      </c>
      <c r="E245" s="19"/>
      <c r="F245" s="83" t="s">
        <v>2568</v>
      </c>
      <c r="G245" s="329" t="s">
        <v>2632</v>
      </c>
      <c r="H245" s="9">
        <v>0</v>
      </c>
      <c r="I245" s="11">
        <v>0</v>
      </c>
      <c r="J245" s="325">
        <v>896000</v>
      </c>
      <c r="K245" s="9">
        <f t="shared" si="3"/>
        <v>896000</v>
      </c>
    </row>
    <row r="246" spans="1:11" s="3" customFormat="1" ht="25.5">
      <c r="A246" s="10">
        <v>242</v>
      </c>
      <c r="B246" s="323" t="s">
        <v>2633</v>
      </c>
      <c r="C246" s="83" t="s">
        <v>2568</v>
      </c>
      <c r="D246" s="323" t="s">
        <v>2587</v>
      </c>
      <c r="E246" s="19"/>
      <c r="F246" s="83" t="s">
        <v>2568</v>
      </c>
      <c r="G246" s="329" t="s">
        <v>2634</v>
      </c>
      <c r="H246" s="9">
        <v>0</v>
      </c>
      <c r="I246" s="11">
        <v>0</v>
      </c>
      <c r="J246" s="325">
        <v>855000</v>
      </c>
      <c r="K246" s="9">
        <f t="shared" si="3"/>
        <v>855000</v>
      </c>
    </row>
    <row r="247" spans="1:11" s="3" customFormat="1" ht="51">
      <c r="A247" s="6">
        <v>243</v>
      </c>
      <c r="B247" s="323" t="s">
        <v>1033</v>
      </c>
      <c r="C247" s="83" t="s">
        <v>2568</v>
      </c>
      <c r="D247" s="323" t="s">
        <v>2605</v>
      </c>
      <c r="E247" s="19"/>
      <c r="F247" s="83" t="s">
        <v>2568</v>
      </c>
      <c r="G247" s="329" t="s">
        <v>2635</v>
      </c>
      <c r="H247" s="9">
        <v>0</v>
      </c>
      <c r="I247" s="11">
        <v>0</v>
      </c>
      <c r="J247" s="325">
        <v>134000</v>
      </c>
      <c r="K247" s="9">
        <f t="shared" si="3"/>
        <v>134000</v>
      </c>
    </row>
    <row r="248" spans="1:11" s="3" customFormat="1" ht="38.25">
      <c r="A248" s="6">
        <v>244</v>
      </c>
      <c r="B248" s="323" t="s">
        <v>151</v>
      </c>
      <c r="C248" s="83" t="s">
        <v>2568</v>
      </c>
      <c r="D248" s="323" t="s">
        <v>291</v>
      </c>
      <c r="E248" s="19"/>
      <c r="F248" s="83" t="s">
        <v>2568</v>
      </c>
      <c r="G248" s="329" t="s">
        <v>2636</v>
      </c>
      <c r="H248" s="9">
        <v>0</v>
      </c>
      <c r="I248" s="11">
        <v>0</v>
      </c>
      <c r="J248" s="325">
        <v>121500</v>
      </c>
      <c r="K248" s="9">
        <f t="shared" si="3"/>
        <v>121500</v>
      </c>
    </row>
    <row r="249" spans="1:11" s="3" customFormat="1" ht="51">
      <c r="A249" s="10">
        <v>245</v>
      </c>
      <c r="B249" s="323" t="s">
        <v>1033</v>
      </c>
      <c r="C249" s="83" t="s">
        <v>2568</v>
      </c>
      <c r="D249" s="323" t="s">
        <v>2605</v>
      </c>
      <c r="E249" s="19"/>
      <c r="F249" s="83" t="s">
        <v>2568</v>
      </c>
      <c r="G249" s="329" t="s">
        <v>2635</v>
      </c>
      <c r="H249" s="9">
        <v>0</v>
      </c>
      <c r="I249" s="11">
        <v>0</v>
      </c>
      <c r="J249" s="325">
        <v>982500</v>
      </c>
      <c r="K249" s="9">
        <f t="shared" si="3"/>
        <v>982500</v>
      </c>
    </row>
    <row r="250" spans="1:11" s="3" customFormat="1" ht="38.25">
      <c r="A250" s="6">
        <v>246</v>
      </c>
      <c r="B250" s="323" t="s">
        <v>2637</v>
      </c>
      <c r="C250" s="83" t="s">
        <v>2568</v>
      </c>
      <c r="D250" s="323" t="s">
        <v>264</v>
      </c>
      <c r="E250" s="19"/>
      <c r="F250" s="83" t="s">
        <v>2568</v>
      </c>
      <c r="G250" s="329" t="s">
        <v>2614</v>
      </c>
      <c r="H250" s="9">
        <v>0</v>
      </c>
      <c r="I250" s="11">
        <v>0</v>
      </c>
      <c r="J250" s="325">
        <v>280000</v>
      </c>
      <c r="K250" s="9">
        <f t="shared" si="3"/>
        <v>280000</v>
      </c>
    </row>
    <row r="251" spans="1:11" s="3" customFormat="1" ht="38.25">
      <c r="A251" s="6">
        <v>247</v>
      </c>
      <c r="B251" s="323" t="s">
        <v>151</v>
      </c>
      <c r="C251" s="83" t="s">
        <v>2568</v>
      </c>
      <c r="D251" s="323" t="s">
        <v>2638</v>
      </c>
      <c r="E251" s="19"/>
      <c r="F251" s="83" t="s">
        <v>2568</v>
      </c>
      <c r="G251" s="329" t="s">
        <v>2639</v>
      </c>
      <c r="H251" s="9">
        <v>0</v>
      </c>
      <c r="I251" s="11">
        <v>0</v>
      </c>
      <c r="J251" s="325">
        <v>59100</v>
      </c>
      <c r="K251" s="9">
        <f t="shared" si="3"/>
        <v>59100</v>
      </c>
    </row>
    <row r="252" spans="1:11" s="3" customFormat="1" ht="25.5">
      <c r="A252" s="10">
        <v>248</v>
      </c>
      <c r="B252" s="323" t="s">
        <v>2640</v>
      </c>
      <c r="C252" s="83" t="s">
        <v>2568</v>
      </c>
      <c r="D252" s="323" t="s">
        <v>2621</v>
      </c>
      <c r="E252" s="19"/>
      <c r="F252" s="83" t="s">
        <v>2568</v>
      </c>
      <c r="G252" s="323" t="s">
        <v>2641</v>
      </c>
      <c r="H252" s="9">
        <v>0</v>
      </c>
      <c r="I252" s="11">
        <v>0</v>
      </c>
      <c r="J252" s="327">
        <v>1443500</v>
      </c>
      <c r="K252" s="9">
        <f t="shared" si="3"/>
        <v>1443500</v>
      </c>
    </row>
    <row r="253" spans="1:11" s="3" customFormat="1" ht="38.25">
      <c r="A253" s="6">
        <v>249</v>
      </c>
      <c r="B253" s="323" t="s">
        <v>2572</v>
      </c>
      <c r="C253" s="83" t="s">
        <v>2568</v>
      </c>
      <c r="D253" s="323" t="s">
        <v>286</v>
      </c>
      <c r="E253" s="19"/>
      <c r="F253" s="83" t="s">
        <v>2568</v>
      </c>
      <c r="G253" s="323" t="s">
        <v>2642</v>
      </c>
      <c r="H253" s="9">
        <v>0</v>
      </c>
      <c r="I253" s="11">
        <v>0</v>
      </c>
      <c r="J253" s="327">
        <v>350000</v>
      </c>
      <c r="K253" s="9">
        <f t="shared" si="3"/>
        <v>350000</v>
      </c>
    </row>
    <row r="254" spans="1:11" s="3" customFormat="1" ht="25.5">
      <c r="A254" s="6">
        <v>250</v>
      </c>
      <c r="B254" s="323" t="s">
        <v>2643</v>
      </c>
      <c r="C254" s="83" t="s">
        <v>2568</v>
      </c>
      <c r="D254" s="323" t="s">
        <v>2587</v>
      </c>
      <c r="E254" s="19"/>
      <c r="F254" s="83" t="s">
        <v>2568</v>
      </c>
      <c r="G254" s="323" t="s">
        <v>2644</v>
      </c>
      <c r="H254" s="9">
        <v>0</v>
      </c>
      <c r="I254" s="11">
        <v>0</v>
      </c>
      <c r="J254" s="327">
        <v>630000</v>
      </c>
      <c r="K254" s="9">
        <f t="shared" si="3"/>
        <v>630000</v>
      </c>
    </row>
    <row r="255" spans="1:11" s="3" customFormat="1" ht="25.5">
      <c r="A255" s="10">
        <v>251</v>
      </c>
      <c r="B255" s="323" t="s">
        <v>2645</v>
      </c>
      <c r="C255" s="83" t="s">
        <v>2568</v>
      </c>
      <c r="D255" s="323" t="s">
        <v>292</v>
      </c>
      <c r="E255" s="19"/>
      <c r="F255" s="83" t="s">
        <v>2568</v>
      </c>
      <c r="G255" s="323" t="s">
        <v>2646</v>
      </c>
      <c r="H255" s="9">
        <v>0</v>
      </c>
      <c r="I255" s="11">
        <v>0</v>
      </c>
      <c r="J255" s="327">
        <v>168000</v>
      </c>
      <c r="K255" s="9">
        <f t="shared" si="3"/>
        <v>168000</v>
      </c>
    </row>
    <row r="256" spans="1:11" s="3" customFormat="1" ht="76.5">
      <c r="A256" s="6">
        <v>252</v>
      </c>
      <c r="B256" s="323" t="s">
        <v>2647</v>
      </c>
      <c r="C256" s="83" t="s">
        <v>2568</v>
      </c>
      <c r="D256" s="323" t="s">
        <v>2648</v>
      </c>
      <c r="E256" s="332"/>
      <c r="F256" s="83" t="s">
        <v>2568</v>
      </c>
      <c r="G256" s="323" t="s">
        <v>2649</v>
      </c>
      <c r="H256" s="9">
        <v>0</v>
      </c>
      <c r="I256" s="11">
        <v>0</v>
      </c>
      <c r="J256" s="327">
        <v>363000</v>
      </c>
      <c r="K256" s="9">
        <f t="shared" si="3"/>
        <v>363000</v>
      </c>
    </row>
    <row r="257" spans="1:11" s="3" customFormat="1" ht="63.75">
      <c r="A257" s="6">
        <v>253</v>
      </c>
      <c r="B257" s="323" t="s">
        <v>2650</v>
      </c>
      <c r="C257" s="83" t="s">
        <v>2568</v>
      </c>
      <c r="D257" s="323" t="s">
        <v>2651</v>
      </c>
      <c r="E257" s="19"/>
      <c r="F257" s="83" t="s">
        <v>2568</v>
      </c>
      <c r="G257" s="323" t="s">
        <v>2652</v>
      </c>
      <c r="H257" s="9">
        <v>0</v>
      </c>
      <c r="I257" s="11">
        <v>0</v>
      </c>
      <c r="J257" s="327">
        <v>2835</v>
      </c>
      <c r="K257" s="9">
        <f t="shared" si="3"/>
        <v>2835</v>
      </c>
    </row>
    <row r="258" spans="1:11" s="3" customFormat="1" ht="63.75">
      <c r="A258" s="10">
        <v>254</v>
      </c>
      <c r="B258" s="323" t="s">
        <v>2653</v>
      </c>
      <c r="C258" s="83" t="s">
        <v>2568</v>
      </c>
      <c r="D258" s="323" t="s">
        <v>2651</v>
      </c>
      <c r="E258" s="19"/>
      <c r="F258" s="83" t="s">
        <v>2568</v>
      </c>
      <c r="G258" s="323" t="s">
        <v>2652</v>
      </c>
      <c r="H258" s="9">
        <v>0</v>
      </c>
      <c r="I258" s="11">
        <v>0</v>
      </c>
      <c r="J258" s="327">
        <v>3780</v>
      </c>
      <c r="K258" s="9">
        <f t="shared" si="3"/>
        <v>3780</v>
      </c>
    </row>
    <row r="259" spans="1:11" s="3" customFormat="1" ht="63.75">
      <c r="A259" s="6">
        <v>255</v>
      </c>
      <c r="B259" s="323" t="s">
        <v>2654</v>
      </c>
      <c r="C259" s="83" t="s">
        <v>2568</v>
      </c>
      <c r="D259" s="323" t="s">
        <v>2651</v>
      </c>
      <c r="E259" s="19"/>
      <c r="F259" s="83" t="s">
        <v>2568</v>
      </c>
      <c r="G259" s="323" t="s">
        <v>2655</v>
      </c>
      <c r="H259" s="9">
        <v>0</v>
      </c>
      <c r="I259" s="11">
        <v>0</v>
      </c>
      <c r="J259" s="327">
        <v>25515</v>
      </c>
      <c r="K259" s="9">
        <f t="shared" si="3"/>
        <v>25515</v>
      </c>
    </row>
    <row r="260" spans="1:11" s="3" customFormat="1" ht="63.75">
      <c r="A260" s="6">
        <v>256</v>
      </c>
      <c r="B260" s="323" t="s">
        <v>2654</v>
      </c>
      <c r="C260" s="83" t="s">
        <v>2568</v>
      </c>
      <c r="D260" s="323" t="s">
        <v>2651</v>
      </c>
      <c r="E260" s="19"/>
      <c r="F260" s="83" t="s">
        <v>2568</v>
      </c>
      <c r="G260" s="323" t="s">
        <v>2656</v>
      </c>
      <c r="H260" s="9">
        <v>0</v>
      </c>
      <c r="I260" s="11">
        <v>0</v>
      </c>
      <c r="J260" s="327">
        <v>27405</v>
      </c>
      <c r="K260" s="9">
        <f t="shared" si="3"/>
        <v>27405</v>
      </c>
    </row>
    <row r="261" spans="1:11" s="3" customFormat="1" ht="63.75">
      <c r="A261" s="10">
        <v>257</v>
      </c>
      <c r="B261" s="323" t="s">
        <v>2657</v>
      </c>
      <c r="C261" s="83" t="s">
        <v>2568</v>
      </c>
      <c r="D261" s="323" t="s">
        <v>2651</v>
      </c>
      <c r="E261" s="19"/>
      <c r="F261" s="83" t="s">
        <v>2568</v>
      </c>
      <c r="G261" s="326" t="s">
        <v>2658</v>
      </c>
      <c r="H261" s="9">
        <v>0</v>
      </c>
      <c r="I261" s="11">
        <v>0</v>
      </c>
      <c r="J261" s="330">
        <v>6615</v>
      </c>
      <c r="K261" s="9">
        <f t="shared" si="3"/>
        <v>6615</v>
      </c>
    </row>
    <row r="262" spans="1:11" s="3" customFormat="1" ht="63.75">
      <c r="A262" s="6">
        <v>258</v>
      </c>
      <c r="B262" s="323" t="s">
        <v>2659</v>
      </c>
      <c r="C262" s="83" t="s">
        <v>2568</v>
      </c>
      <c r="D262" s="323" t="s">
        <v>2651</v>
      </c>
      <c r="E262" s="19"/>
      <c r="F262" s="83" t="s">
        <v>2568</v>
      </c>
      <c r="G262" s="326" t="s">
        <v>2658</v>
      </c>
      <c r="H262" s="9">
        <v>0</v>
      </c>
      <c r="I262" s="11">
        <v>0</v>
      </c>
      <c r="J262" s="330">
        <v>7560</v>
      </c>
      <c r="K262" s="9">
        <f t="shared" si="3"/>
        <v>7560</v>
      </c>
    </row>
    <row r="263" spans="1:11" s="3" customFormat="1" ht="63.75">
      <c r="A263" s="6">
        <v>259</v>
      </c>
      <c r="B263" s="323" t="s">
        <v>2660</v>
      </c>
      <c r="C263" s="83" t="s">
        <v>2568</v>
      </c>
      <c r="D263" s="323" t="s">
        <v>2651</v>
      </c>
      <c r="E263" s="19"/>
      <c r="F263" s="83" t="s">
        <v>2568</v>
      </c>
      <c r="G263" s="326" t="s">
        <v>2658</v>
      </c>
      <c r="H263" s="9">
        <v>0</v>
      </c>
      <c r="I263" s="11">
        <v>0</v>
      </c>
      <c r="J263" s="330">
        <v>5670</v>
      </c>
      <c r="K263" s="9">
        <f t="shared" si="3"/>
        <v>5670</v>
      </c>
    </row>
    <row r="264" spans="1:11" s="3" customFormat="1" ht="63.75">
      <c r="A264" s="10">
        <v>260</v>
      </c>
      <c r="B264" s="323" t="s">
        <v>2661</v>
      </c>
      <c r="C264" s="83" t="s">
        <v>2568</v>
      </c>
      <c r="D264" s="323" t="s">
        <v>2651</v>
      </c>
      <c r="E264" s="19"/>
      <c r="F264" s="83" t="s">
        <v>2568</v>
      </c>
      <c r="G264" s="326" t="s">
        <v>2658</v>
      </c>
      <c r="H264" s="9">
        <v>0</v>
      </c>
      <c r="I264" s="11">
        <v>0</v>
      </c>
      <c r="J264" s="330">
        <v>4275</v>
      </c>
      <c r="K264" s="9">
        <f t="shared" si="3"/>
        <v>4275</v>
      </c>
    </row>
    <row r="265" spans="1:11" s="3" customFormat="1" ht="63.75">
      <c r="A265" s="6">
        <v>261</v>
      </c>
      <c r="B265" s="323" t="s">
        <v>2654</v>
      </c>
      <c r="C265" s="83" t="s">
        <v>2568</v>
      </c>
      <c r="D265" s="323" t="s">
        <v>2651</v>
      </c>
      <c r="E265" s="19"/>
      <c r="F265" s="83" t="s">
        <v>2568</v>
      </c>
      <c r="G265" s="326" t="s">
        <v>2658</v>
      </c>
      <c r="H265" s="9">
        <v>0</v>
      </c>
      <c r="I265" s="11">
        <v>0</v>
      </c>
      <c r="J265" s="330">
        <v>4725</v>
      </c>
      <c r="K265" s="9">
        <f t="shared" si="3"/>
        <v>4725</v>
      </c>
    </row>
    <row r="266" spans="1:11" s="3" customFormat="1" ht="25.5">
      <c r="A266" s="6">
        <v>262</v>
      </c>
      <c r="B266" s="331" t="s">
        <v>2662</v>
      </c>
      <c r="C266" s="19" t="s">
        <v>2568</v>
      </c>
      <c r="D266" s="19" t="s">
        <v>2648</v>
      </c>
      <c r="E266" s="19"/>
      <c r="F266" s="19" t="s">
        <v>2568</v>
      </c>
      <c r="G266" s="33" t="s">
        <v>2663</v>
      </c>
      <c r="H266" s="188">
        <v>0</v>
      </c>
      <c r="I266" s="188">
        <v>0</v>
      </c>
      <c r="J266" s="327">
        <v>29295</v>
      </c>
      <c r="K266" s="71">
        <f t="shared" ref="K266:K285" si="4">SUM(H266-I266+J266)</f>
        <v>29295</v>
      </c>
    </row>
    <row r="267" spans="1:11" s="3" customFormat="1" ht="25.5">
      <c r="A267" s="10">
        <v>263</v>
      </c>
      <c r="B267" s="331" t="s">
        <v>2664</v>
      </c>
      <c r="C267" s="19" t="s">
        <v>2568</v>
      </c>
      <c r="D267" s="19" t="s">
        <v>2648</v>
      </c>
      <c r="E267" s="19"/>
      <c r="F267" s="19" t="s">
        <v>2568</v>
      </c>
      <c r="G267" s="33" t="s">
        <v>2663</v>
      </c>
      <c r="H267" s="188">
        <v>0</v>
      </c>
      <c r="I267" s="188">
        <v>0</v>
      </c>
      <c r="J267" s="327">
        <v>29295</v>
      </c>
      <c r="K267" s="71">
        <f t="shared" si="4"/>
        <v>29295</v>
      </c>
    </row>
    <row r="268" spans="1:11" s="3" customFormat="1" ht="25.5">
      <c r="A268" s="6">
        <v>264</v>
      </c>
      <c r="B268" s="331" t="s">
        <v>2665</v>
      </c>
      <c r="C268" s="19" t="s">
        <v>2568</v>
      </c>
      <c r="D268" s="19" t="s">
        <v>2648</v>
      </c>
      <c r="E268" s="19"/>
      <c r="F268" s="19" t="s">
        <v>2568</v>
      </c>
      <c r="G268" s="33" t="s">
        <v>2663</v>
      </c>
      <c r="H268" s="188">
        <v>0</v>
      </c>
      <c r="I268" s="188">
        <v>0</v>
      </c>
      <c r="J268" s="327">
        <v>29295</v>
      </c>
      <c r="K268" s="71">
        <f t="shared" si="4"/>
        <v>29295</v>
      </c>
    </row>
    <row r="269" spans="1:11" s="3" customFormat="1" ht="25.5">
      <c r="A269" s="6">
        <v>265</v>
      </c>
      <c r="B269" s="331" t="s">
        <v>2666</v>
      </c>
      <c r="C269" s="19" t="s">
        <v>2568</v>
      </c>
      <c r="D269" s="19" t="s">
        <v>2648</v>
      </c>
      <c r="E269" s="19"/>
      <c r="F269" s="19" t="s">
        <v>2568</v>
      </c>
      <c r="G269" s="33" t="s">
        <v>2663</v>
      </c>
      <c r="H269" s="188">
        <v>0</v>
      </c>
      <c r="I269" s="188">
        <v>0</v>
      </c>
      <c r="J269" s="327">
        <v>29295</v>
      </c>
      <c r="K269" s="71">
        <f t="shared" si="4"/>
        <v>29295</v>
      </c>
    </row>
    <row r="270" spans="1:11" s="3" customFormat="1" ht="25.5">
      <c r="A270" s="10">
        <v>266</v>
      </c>
      <c r="B270" s="331" t="s">
        <v>2665</v>
      </c>
      <c r="C270" s="19" t="s">
        <v>2568</v>
      </c>
      <c r="D270" s="19" t="s">
        <v>2648</v>
      </c>
      <c r="E270" s="19"/>
      <c r="F270" s="19" t="s">
        <v>2568</v>
      </c>
      <c r="G270" s="33" t="s">
        <v>2667</v>
      </c>
      <c r="H270" s="188">
        <v>0</v>
      </c>
      <c r="I270" s="188">
        <v>0</v>
      </c>
      <c r="J270" s="327">
        <v>17010</v>
      </c>
      <c r="K270" s="71">
        <f t="shared" si="4"/>
        <v>17010</v>
      </c>
    </row>
    <row r="271" spans="1:11" s="3" customFormat="1" ht="25.5">
      <c r="A271" s="6">
        <v>267</v>
      </c>
      <c r="B271" s="331" t="s">
        <v>2666</v>
      </c>
      <c r="C271" s="19" t="s">
        <v>2568</v>
      </c>
      <c r="D271" s="19" t="s">
        <v>2648</v>
      </c>
      <c r="E271" s="19"/>
      <c r="F271" s="19" t="s">
        <v>2568</v>
      </c>
      <c r="G271" s="33" t="s">
        <v>2667</v>
      </c>
      <c r="H271" s="188">
        <v>0</v>
      </c>
      <c r="I271" s="188">
        <v>0</v>
      </c>
      <c r="J271" s="327">
        <v>28350</v>
      </c>
      <c r="K271" s="71">
        <f t="shared" si="4"/>
        <v>28350</v>
      </c>
    </row>
    <row r="272" spans="1:11" s="3" customFormat="1" ht="25.5">
      <c r="A272" s="6">
        <v>268</v>
      </c>
      <c r="B272" s="331" t="s">
        <v>2662</v>
      </c>
      <c r="C272" s="19" t="s">
        <v>2568</v>
      </c>
      <c r="D272" s="19" t="s">
        <v>2648</v>
      </c>
      <c r="E272" s="19"/>
      <c r="F272" s="19" t="s">
        <v>2568</v>
      </c>
      <c r="G272" s="33" t="s">
        <v>2667</v>
      </c>
      <c r="H272" s="188">
        <v>0</v>
      </c>
      <c r="I272" s="188">
        <v>0</v>
      </c>
      <c r="J272" s="327">
        <v>28350</v>
      </c>
      <c r="K272" s="71">
        <f t="shared" si="4"/>
        <v>28350</v>
      </c>
    </row>
    <row r="273" spans="1:11" s="3" customFormat="1" ht="25.5">
      <c r="A273" s="10">
        <v>269</v>
      </c>
      <c r="B273" s="331" t="s">
        <v>2654</v>
      </c>
      <c r="C273" s="19" t="s">
        <v>2568</v>
      </c>
      <c r="D273" s="19" t="s">
        <v>2648</v>
      </c>
      <c r="E273" s="19"/>
      <c r="F273" s="19" t="s">
        <v>2568</v>
      </c>
      <c r="G273" s="33" t="s">
        <v>2667</v>
      </c>
      <c r="H273" s="188">
        <v>0</v>
      </c>
      <c r="I273" s="188">
        <v>0</v>
      </c>
      <c r="J273" s="327">
        <v>11340</v>
      </c>
      <c r="K273" s="71">
        <f t="shared" si="4"/>
        <v>11340</v>
      </c>
    </row>
    <row r="274" spans="1:11" s="3" customFormat="1" ht="25.5">
      <c r="A274" s="6">
        <v>270</v>
      </c>
      <c r="B274" s="331" t="s">
        <v>2668</v>
      </c>
      <c r="C274" s="19" t="s">
        <v>2568</v>
      </c>
      <c r="D274" s="19" t="s">
        <v>2648</v>
      </c>
      <c r="E274" s="19"/>
      <c r="F274" s="19" t="s">
        <v>2568</v>
      </c>
      <c r="G274" s="33" t="s">
        <v>2667</v>
      </c>
      <c r="H274" s="188">
        <v>0</v>
      </c>
      <c r="I274" s="188">
        <v>0</v>
      </c>
      <c r="J274" s="327">
        <v>18900</v>
      </c>
      <c r="K274" s="71">
        <f t="shared" si="4"/>
        <v>18900</v>
      </c>
    </row>
    <row r="275" spans="1:11" s="3" customFormat="1" ht="25.5">
      <c r="A275" s="6">
        <v>271</v>
      </c>
      <c r="B275" s="331" t="s">
        <v>2664</v>
      </c>
      <c r="C275" s="19" t="s">
        <v>2568</v>
      </c>
      <c r="D275" s="19" t="s">
        <v>2648</v>
      </c>
      <c r="E275" s="19"/>
      <c r="F275" s="19" t="s">
        <v>2568</v>
      </c>
      <c r="G275" s="33" t="s">
        <v>2667</v>
      </c>
      <c r="H275" s="188">
        <v>0</v>
      </c>
      <c r="I275" s="188">
        <v>0</v>
      </c>
      <c r="J275" s="327">
        <v>9450</v>
      </c>
      <c r="K275" s="71">
        <f t="shared" si="4"/>
        <v>9450</v>
      </c>
    </row>
    <row r="276" spans="1:11" s="3" customFormat="1" ht="25.5">
      <c r="A276" s="10">
        <v>272</v>
      </c>
      <c r="B276" s="331" t="s">
        <v>2654</v>
      </c>
      <c r="C276" s="19" t="s">
        <v>2568</v>
      </c>
      <c r="D276" s="19" t="s">
        <v>2648</v>
      </c>
      <c r="E276" s="19"/>
      <c r="F276" s="19" t="s">
        <v>2568</v>
      </c>
      <c r="G276" s="33" t="s">
        <v>2669</v>
      </c>
      <c r="H276" s="188">
        <v>0</v>
      </c>
      <c r="I276" s="188">
        <v>0</v>
      </c>
      <c r="J276" s="327">
        <v>6615</v>
      </c>
      <c r="K276" s="71">
        <f t="shared" si="4"/>
        <v>6615</v>
      </c>
    </row>
    <row r="277" spans="1:11" s="3" customFormat="1" ht="25.5">
      <c r="A277" s="6">
        <v>273</v>
      </c>
      <c r="B277" s="331" t="s">
        <v>2665</v>
      </c>
      <c r="C277" s="19" t="s">
        <v>2568</v>
      </c>
      <c r="D277" s="19" t="s">
        <v>2648</v>
      </c>
      <c r="E277" s="19"/>
      <c r="F277" s="19" t="s">
        <v>2568</v>
      </c>
      <c r="G277" s="33" t="s">
        <v>2669</v>
      </c>
      <c r="H277" s="188">
        <v>0</v>
      </c>
      <c r="I277" s="188">
        <v>0</v>
      </c>
      <c r="J277" s="327">
        <v>945</v>
      </c>
      <c r="K277" s="71">
        <f t="shared" si="4"/>
        <v>945</v>
      </c>
    </row>
    <row r="278" spans="1:11" s="3" customFormat="1" ht="25.5">
      <c r="A278" s="6">
        <v>274</v>
      </c>
      <c r="B278" s="331" t="s">
        <v>2660</v>
      </c>
      <c r="C278" s="19" t="s">
        <v>2568</v>
      </c>
      <c r="D278" s="19" t="s">
        <v>2648</v>
      </c>
      <c r="E278" s="19"/>
      <c r="F278" s="19" t="s">
        <v>2568</v>
      </c>
      <c r="G278" s="33" t="s">
        <v>2669</v>
      </c>
      <c r="H278" s="188">
        <v>0</v>
      </c>
      <c r="I278" s="188">
        <v>0</v>
      </c>
      <c r="J278" s="327">
        <v>6615</v>
      </c>
      <c r="K278" s="71">
        <f t="shared" si="4"/>
        <v>6615</v>
      </c>
    </row>
    <row r="279" spans="1:11" s="3" customFormat="1" ht="25.5">
      <c r="A279" s="10">
        <v>275</v>
      </c>
      <c r="B279" s="331" t="s">
        <v>2670</v>
      </c>
      <c r="C279" s="19" t="s">
        <v>2568</v>
      </c>
      <c r="D279" s="19" t="s">
        <v>2648</v>
      </c>
      <c r="E279" s="19"/>
      <c r="F279" s="19" t="s">
        <v>2568</v>
      </c>
      <c r="G279" s="33" t="s">
        <v>2669</v>
      </c>
      <c r="H279" s="188">
        <v>0</v>
      </c>
      <c r="I279" s="188">
        <v>0</v>
      </c>
      <c r="J279" s="327">
        <v>6615</v>
      </c>
      <c r="K279" s="71">
        <f t="shared" si="4"/>
        <v>6615</v>
      </c>
    </row>
    <row r="280" spans="1:11" s="3" customFormat="1" ht="25.5">
      <c r="A280" s="6">
        <v>276</v>
      </c>
      <c r="B280" s="331" t="s">
        <v>2662</v>
      </c>
      <c r="C280" s="19" t="s">
        <v>2568</v>
      </c>
      <c r="D280" s="19" t="s">
        <v>2648</v>
      </c>
      <c r="E280" s="19"/>
      <c r="F280" s="19" t="s">
        <v>2568</v>
      </c>
      <c r="G280" s="33" t="s">
        <v>2669</v>
      </c>
      <c r="H280" s="188">
        <v>0</v>
      </c>
      <c r="I280" s="188">
        <v>0</v>
      </c>
      <c r="J280" s="327">
        <v>29295</v>
      </c>
      <c r="K280" s="71">
        <f t="shared" si="4"/>
        <v>29295</v>
      </c>
    </row>
    <row r="281" spans="1:11" s="3" customFormat="1" ht="25.5">
      <c r="A281" s="6">
        <v>277</v>
      </c>
      <c r="B281" s="331" t="s">
        <v>2668</v>
      </c>
      <c r="C281" s="19" t="s">
        <v>2568</v>
      </c>
      <c r="D281" s="19" t="s">
        <v>2648</v>
      </c>
      <c r="E281" s="19"/>
      <c r="F281" s="19" t="s">
        <v>2568</v>
      </c>
      <c r="G281" s="33" t="s">
        <v>2669</v>
      </c>
      <c r="H281" s="188">
        <v>0</v>
      </c>
      <c r="I281" s="188">
        <v>0</v>
      </c>
      <c r="J281" s="327">
        <v>8505</v>
      </c>
      <c r="K281" s="71">
        <f t="shared" si="4"/>
        <v>8505</v>
      </c>
    </row>
    <row r="282" spans="1:11" s="3" customFormat="1" ht="25.5">
      <c r="A282" s="10">
        <v>278</v>
      </c>
      <c r="B282" s="331" t="s">
        <v>2666</v>
      </c>
      <c r="C282" s="19" t="s">
        <v>2568</v>
      </c>
      <c r="D282" s="19" t="s">
        <v>2648</v>
      </c>
      <c r="E282" s="19"/>
      <c r="F282" s="19" t="s">
        <v>2568</v>
      </c>
      <c r="G282" s="33" t="s">
        <v>2669</v>
      </c>
      <c r="H282" s="188">
        <v>0</v>
      </c>
      <c r="I282" s="188">
        <v>0</v>
      </c>
      <c r="J282" s="327">
        <v>29295</v>
      </c>
      <c r="K282" s="71">
        <f t="shared" si="4"/>
        <v>29295</v>
      </c>
    </row>
    <row r="283" spans="1:11" s="3" customFormat="1" ht="25.5">
      <c r="A283" s="6">
        <v>279</v>
      </c>
      <c r="B283" s="331" t="s">
        <v>2661</v>
      </c>
      <c r="C283" s="19" t="s">
        <v>2568</v>
      </c>
      <c r="D283" s="19" t="s">
        <v>2648</v>
      </c>
      <c r="E283" s="19"/>
      <c r="F283" s="19" t="s">
        <v>2568</v>
      </c>
      <c r="G283" s="33" t="s">
        <v>2671</v>
      </c>
      <c r="H283" s="188">
        <v>0</v>
      </c>
      <c r="I283" s="188">
        <v>0</v>
      </c>
      <c r="J283" s="327">
        <v>7560</v>
      </c>
      <c r="K283" s="71">
        <f t="shared" si="4"/>
        <v>7560</v>
      </c>
    </row>
    <row r="284" spans="1:11" s="3" customFormat="1" ht="25.5">
      <c r="A284" s="6">
        <v>280</v>
      </c>
      <c r="B284" s="331" t="s">
        <v>2662</v>
      </c>
      <c r="C284" s="19" t="s">
        <v>2568</v>
      </c>
      <c r="D284" s="19" t="s">
        <v>2648</v>
      </c>
      <c r="E284" s="19"/>
      <c r="F284" s="19" t="s">
        <v>2568</v>
      </c>
      <c r="G284" s="33" t="s">
        <v>2671</v>
      </c>
      <c r="H284" s="188">
        <v>0</v>
      </c>
      <c r="I284" s="188">
        <v>0</v>
      </c>
      <c r="J284" s="327">
        <v>26460</v>
      </c>
      <c r="K284" s="71">
        <f t="shared" si="4"/>
        <v>26460</v>
      </c>
    </row>
    <row r="285" spans="1:11" s="3" customFormat="1" ht="25.5">
      <c r="A285" s="10">
        <v>281</v>
      </c>
      <c r="B285" s="331" t="s">
        <v>2666</v>
      </c>
      <c r="C285" s="19" t="s">
        <v>2568</v>
      </c>
      <c r="D285" s="19" t="s">
        <v>2648</v>
      </c>
      <c r="E285" s="19"/>
      <c r="F285" s="19" t="s">
        <v>2568</v>
      </c>
      <c r="G285" s="33" t="s">
        <v>2671</v>
      </c>
      <c r="H285" s="188">
        <v>0</v>
      </c>
      <c r="I285" s="188">
        <v>0</v>
      </c>
      <c r="J285" s="327">
        <v>18900</v>
      </c>
      <c r="K285" s="71">
        <f t="shared" si="4"/>
        <v>18900</v>
      </c>
    </row>
    <row r="286" spans="1:11" s="31" customFormat="1">
      <c r="A286" s="78"/>
      <c r="B286" s="79"/>
      <c r="C286" s="79"/>
      <c r="D286" s="32"/>
      <c r="E286" s="32"/>
      <c r="F286" s="32"/>
      <c r="G286" s="80" t="s">
        <v>307</v>
      </c>
      <c r="H286" s="81">
        <f>SUM(H5:H285)</f>
        <v>28105727.609999999</v>
      </c>
      <c r="I286" s="81">
        <f t="shared" ref="I286:K286" si="5">SUM(I5:I285)</f>
        <v>10384583</v>
      </c>
      <c r="J286" s="81">
        <f t="shared" si="5"/>
        <v>32571161.899999999</v>
      </c>
      <c r="K286" s="81">
        <f t="shared" si="5"/>
        <v>50292306.509999998</v>
      </c>
    </row>
    <row r="287" spans="1:11" s="3" customFormat="1">
      <c r="A287" s="5"/>
      <c r="B287" s="77"/>
      <c r="C287" s="77"/>
      <c r="D287" s="5"/>
      <c r="E287" s="5"/>
      <c r="F287" s="5"/>
      <c r="G287" s="5"/>
      <c r="H287" s="5"/>
      <c r="I287" s="5"/>
      <c r="J287" s="5"/>
      <c r="K287" s="5"/>
    </row>
    <row r="288" spans="1:11" s="3" customFormat="1">
      <c r="A288" s="5"/>
      <c r="B288" s="77" t="s">
        <v>308</v>
      </c>
      <c r="C288" s="77"/>
      <c r="D288" s="5"/>
      <c r="E288" s="5"/>
      <c r="F288" s="5"/>
      <c r="G288" s="5"/>
      <c r="H288" s="5"/>
      <c r="I288" s="5"/>
      <c r="J288" s="5"/>
      <c r="K288" s="5"/>
    </row>
    <row r="289" spans="1:11" s="3" customFormat="1">
      <c r="A289" s="5"/>
      <c r="B289" s="77"/>
      <c r="C289" s="77"/>
      <c r="D289" s="5"/>
      <c r="E289" s="5"/>
      <c r="F289" s="5"/>
      <c r="G289" s="5"/>
      <c r="H289" s="187"/>
      <c r="I289" s="187"/>
      <c r="J289" s="5"/>
      <c r="K289" s="5"/>
    </row>
    <row r="290" spans="1:11" s="3" customFormat="1" ht="25.5">
      <c r="A290" s="8">
        <v>1</v>
      </c>
      <c r="B290" s="73" t="s">
        <v>241</v>
      </c>
      <c r="C290" s="19" t="s">
        <v>145</v>
      </c>
      <c r="D290" s="19" t="s">
        <v>2648</v>
      </c>
      <c r="E290" s="19"/>
      <c r="F290" s="3" t="s">
        <v>145</v>
      </c>
      <c r="G290" s="70" t="s">
        <v>242</v>
      </c>
      <c r="H290" s="188">
        <v>0</v>
      </c>
      <c r="I290" s="188">
        <v>0</v>
      </c>
      <c r="J290" s="71">
        <v>78400</v>
      </c>
      <c r="K290" s="71">
        <f>SUM(H290-I290+J290)</f>
        <v>78400</v>
      </c>
    </row>
    <row r="291" spans="1:11" s="3" customFormat="1" ht="25.5">
      <c r="A291" s="8">
        <v>2</v>
      </c>
      <c r="B291" s="73" t="s">
        <v>243</v>
      </c>
      <c r="C291" s="19" t="s">
        <v>145</v>
      </c>
      <c r="D291" s="19" t="s">
        <v>2648</v>
      </c>
      <c r="E291" s="19"/>
      <c r="F291" s="19" t="s">
        <v>145</v>
      </c>
      <c r="G291" s="70" t="s">
        <v>242</v>
      </c>
      <c r="H291" s="188">
        <v>0</v>
      </c>
      <c r="I291" s="188">
        <v>0</v>
      </c>
      <c r="J291" s="71">
        <v>78400</v>
      </c>
      <c r="K291" s="71">
        <f t="shared" ref="K291:K354" si="6">SUM(H291-I291+J291)</f>
        <v>78400</v>
      </c>
    </row>
    <row r="292" spans="1:11" s="3" customFormat="1" ht="25.5">
      <c r="A292" s="8">
        <v>3</v>
      </c>
      <c r="B292" s="73" t="s">
        <v>244</v>
      </c>
      <c r="C292" s="19" t="s">
        <v>145</v>
      </c>
      <c r="D292" s="19" t="s">
        <v>2648</v>
      </c>
      <c r="E292" s="19"/>
      <c r="F292" s="19" t="s">
        <v>145</v>
      </c>
      <c r="G292" s="70" t="s">
        <v>242</v>
      </c>
      <c r="H292" s="188">
        <v>0</v>
      </c>
      <c r="I292" s="188">
        <v>0</v>
      </c>
      <c r="J292" s="71">
        <v>78400</v>
      </c>
      <c r="K292" s="71">
        <f t="shared" si="6"/>
        <v>78400</v>
      </c>
    </row>
    <row r="293" spans="1:11" s="3" customFormat="1" ht="25.5">
      <c r="A293" s="8">
        <v>4</v>
      </c>
      <c r="B293" s="73" t="s">
        <v>236</v>
      </c>
      <c r="C293" s="19" t="s">
        <v>145</v>
      </c>
      <c r="D293" s="19" t="s">
        <v>2648</v>
      </c>
      <c r="E293" s="19"/>
      <c r="F293" s="19" t="s">
        <v>145</v>
      </c>
      <c r="G293" s="70" t="s">
        <v>242</v>
      </c>
      <c r="H293" s="188">
        <v>0</v>
      </c>
      <c r="I293" s="188">
        <v>0</v>
      </c>
      <c r="J293" s="71">
        <v>98000</v>
      </c>
      <c r="K293" s="71">
        <f t="shared" si="6"/>
        <v>98000</v>
      </c>
    </row>
    <row r="294" spans="1:11" s="3" customFormat="1" ht="25.5">
      <c r="A294" s="8">
        <v>5</v>
      </c>
      <c r="B294" s="73" t="s">
        <v>245</v>
      </c>
      <c r="C294" s="19" t="s">
        <v>145</v>
      </c>
      <c r="D294" s="19" t="s">
        <v>2648</v>
      </c>
      <c r="E294" s="19"/>
      <c r="F294" s="19" t="s">
        <v>145</v>
      </c>
      <c r="G294" s="70" t="s">
        <v>242</v>
      </c>
      <c r="H294" s="188">
        <v>0</v>
      </c>
      <c r="I294" s="188">
        <v>0</v>
      </c>
      <c r="J294" s="71">
        <v>78400</v>
      </c>
      <c r="K294" s="71">
        <f t="shared" si="6"/>
        <v>78400</v>
      </c>
    </row>
    <row r="295" spans="1:11" s="3" customFormat="1" ht="25.5">
      <c r="A295" s="8">
        <v>6</v>
      </c>
      <c r="B295" s="73" t="s">
        <v>235</v>
      </c>
      <c r="C295" s="19" t="s">
        <v>145</v>
      </c>
      <c r="D295" s="19" t="s">
        <v>2648</v>
      </c>
      <c r="E295" s="19"/>
      <c r="F295" s="19" t="s">
        <v>145</v>
      </c>
      <c r="G295" s="70" t="s">
        <v>242</v>
      </c>
      <c r="H295" s="188">
        <v>0</v>
      </c>
      <c r="I295" s="188">
        <v>0</v>
      </c>
      <c r="J295" s="71">
        <v>98000</v>
      </c>
      <c r="K295" s="71">
        <f t="shared" si="6"/>
        <v>98000</v>
      </c>
    </row>
    <row r="296" spans="1:11" s="3" customFormat="1" ht="38.25">
      <c r="A296" s="8">
        <v>7</v>
      </c>
      <c r="B296" s="73" t="s">
        <v>246</v>
      </c>
      <c r="C296" s="19" t="s">
        <v>145</v>
      </c>
      <c r="D296" s="19" t="s">
        <v>2648</v>
      </c>
      <c r="E296" s="19"/>
      <c r="F296" s="19" t="s">
        <v>145</v>
      </c>
      <c r="G296" s="70" t="s">
        <v>262</v>
      </c>
      <c r="H296" s="188">
        <v>0</v>
      </c>
      <c r="I296" s="188">
        <v>0</v>
      </c>
      <c r="J296" s="71">
        <v>37800</v>
      </c>
      <c r="K296" s="71">
        <f t="shared" si="6"/>
        <v>37800</v>
      </c>
    </row>
    <row r="297" spans="1:11" s="3" customFormat="1" ht="38.25">
      <c r="A297" s="8">
        <v>8</v>
      </c>
      <c r="B297" s="73" t="s">
        <v>247</v>
      </c>
      <c r="C297" s="19" t="s">
        <v>145</v>
      </c>
      <c r="D297" s="19" t="s">
        <v>2648</v>
      </c>
      <c r="E297" s="19"/>
      <c r="F297" s="19" t="s">
        <v>145</v>
      </c>
      <c r="G297" s="70" t="s">
        <v>262</v>
      </c>
      <c r="H297" s="188">
        <v>0</v>
      </c>
      <c r="I297" s="188">
        <v>0</v>
      </c>
      <c r="J297" s="71">
        <v>67200</v>
      </c>
      <c r="K297" s="71">
        <f t="shared" si="6"/>
        <v>67200</v>
      </c>
    </row>
    <row r="298" spans="1:11" s="3" customFormat="1" ht="38.25">
      <c r="A298" s="8">
        <v>9</v>
      </c>
      <c r="B298" s="73" t="s">
        <v>239</v>
      </c>
      <c r="C298" s="19" t="s">
        <v>145</v>
      </c>
      <c r="D298" s="19" t="s">
        <v>2648</v>
      </c>
      <c r="E298" s="19"/>
      <c r="F298" s="19" t="s">
        <v>145</v>
      </c>
      <c r="G298" s="70" t="s">
        <v>262</v>
      </c>
      <c r="H298" s="188">
        <v>0</v>
      </c>
      <c r="I298" s="188">
        <v>0</v>
      </c>
      <c r="J298" s="71">
        <v>37800</v>
      </c>
      <c r="K298" s="71">
        <f t="shared" si="6"/>
        <v>37800</v>
      </c>
    </row>
    <row r="299" spans="1:11" s="3" customFormat="1" ht="38.25">
      <c r="A299" s="8">
        <v>10</v>
      </c>
      <c r="B299" s="73" t="s">
        <v>234</v>
      </c>
      <c r="C299" s="19" t="s">
        <v>145</v>
      </c>
      <c r="D299" s="19" t="s">
        <v>2648</v>
      </c>
      <c r="E299" s="19"/>
      <c r="F299" s="19" t="s">
        <v>145</v>
      </c>
      <c r="G299" s="70" t="s">
        <v>262</v>
      </c>
      <c r="H299" s="188">
        <v>0</v>
      </c>
      <c r="I299" s="188">
        <v>0</v>
      </c>
      <c r="J299" s="71">
        <v>67200</v>
      </c>
      <c r="K299" s="71">
        <f t="shared" si="6"/>
        <v>67200</v>
      </c>
    </row>
    <row r="300" spans="1:11" s="3" customFormat="1" ht="38.25">
      <c r="A300" s="8">
        <v>11</v>
      </c>
      <c r="B300" s="73" t="s">
        <v>232</v>
      </c>
      <c r="C300" s="19" t="s">
        <v>145</v>
      </c>
      <c r="D300" s="19" t="s">
        <v>2648</v>
      </c>
      <c r="E300" s="19"/>
      <c r="F300" s="19" t="s">
        <v>145</v>
      </c>
      <c r="G300" s="70" t="s">
        <v>262</v>
      </c>
      <c r="H300" s="188">
        <v>0</v>
      </c>
      <c r="I300" s="188">
        <v>0</v>
      </c>
      <c r="J300" s="71">
        <v>37800</v>
      </c>
      <c r="K300" s="71">
        <f t="shared" si="6"/>
        <v>37800</v>
      </c>
    </row>
    <row r="301" spans="1:11" s="3" customFormat="1" ht="38.25">
      <c r="A301" s="8">
        <v>12</v>
      </c>
      <c r="B301" s="73" t="s">
        <v>238</v>
      </c>
      <c r="C301" s="19" t="s">
        <v>145</v>
      </c>
      <c r="D301" s="19" t="s">
        <v>2648</v>
      </c>
      <c r="E301" s="19"/>
      <c r="F301" s="19" t="s">
        <v>145</v>
      </c>
      <c r="G301" s="70" t="s">
        <v>262</v>
      </c>
      <c r="H301" s="188">
        <v>0</v>
      </c>
      <c r="I301" s="188">
        <v>0</v>
      </c>
      <c r="J301" s="71">
        <v>37800</v>
      </c>
      <c r="K301" s="71">
        <f t="shared" si="6"/>
        <v>37800</v>
      </c>
    </row>
    <row r="302" spans="1:11" s="3" customFormat="1" ht="25.5">
      <c r="A302" s="8">
        <v>13</v>
      </c>
      <c r="B302" s="73" t="s">
        <v>250</v>
      </c>
      <c r="C302" s="19" t="s">
        <v>145</v>
      </c>
      <c r="D302" s="19" t="s">
        <v>2648</v>
      </c>
      <c r="E302" s="19"/>
      <c r="F302" s="19" t="s">
        <v>145</v>
      </c>
      <c r="G302" s="70" t="s">
        <v>251</v>
      </c>
      <c r="H302" s="188">
        <v>0</v>
      </c>
      <c r="I302" s="188">
        <v>0</v>
      </c>
      <c r="J302" s="71">
        <v>18900</v>
      </c>
      <c r="K302" s="71">
        <f t="shared" si="6"/>
        <v>18900</v>
      </c>
    </row>
    <row r="303" spans="1:11" s="3" customFormat="1" ht="25.5">
      <c r="A303" s="8">
        <v>14</v>
      </c>
      <c r="B303" s="73" t="s">
        <v>258</v>
      </c>
      <c r="C303" s="19" t="s">
        <v>145</v>
      </c>
      <c r="D303" s="19" t="s">
        <v>2648</v>
      </c>
      <c r="E303" s="19"/>
      <c r="F303" s="19" t="s">
        <v>145</v>
      </c>
      <c r="G303" s="70" t="s">
        <v>259</v>
      </c>
      <c r="H303" s="188">
        <v>0</v>
      </c>
      <c r="I303" s="188">
        <v>0</v>
      </c>
      <c r="J303" s="71">
        <v>77800</v>
      </c>
      <c r="K303" s="71">
        <f t="shared" si="6"/>
        <v>77800</v>
      </c>
    </row>
    <row r="304" spans="1:11" s="3" customFormat="1" ht="25.5">
      <c r="A304" s="8">
        <v>15</v>
      </c>
      <c r="B304" s="73" t="s">
        <v>258</v>
      </c>
      <c r="C304" s="19" t="s">
        <v>145</v>
      </c>
      <c r="D304" s="19" t="s">
        <v>2648</v>
      </c>
      <c r="E304" s="19"/>
      <c r="F304" s="19" t="s">
        <v>145</v>
      </c>
      <c r="G304" s="70" t="s">
        <v>260</v>
      </c>
      <c r="H304" s="188">
        <v>0</v>
      </c>
      <c r="I304" s="188">
        <v>0</v>
      </c>
      <c r="J304" s="71">
        <v>58100</v>
      </c>
      <c r="K304" s="71">
        <f t="shared" si="6"/>
        <v>58100</v>
      </c>
    </row>
    <row r="305" spans="1:11" s="3" customFormat="1" ht="25.5">
      <c r="A305" s="8">
        <v>16</v>
      </c>
      <c r="B305" s="73" t="s">
        <v>261</v>
      </c>
      <c r="C305" s="19" t="s">
        <v>145</v>
      </c>
      <c r="D305" s="19" t="s">
        <v>2648</v>
      </c>
      <c r="E305" s="19"/>
      <c r="F305" s="19" t="s">
        <v>145</v>
      </c>
      <c r="G305" s="70" t="s">
        <v>259</v>
      </c>
      <c r="H305" s="188">
        <v>0</v>
      </c>
      <c r="I305" s="188">
        <v>0</v>
      </c>
      <c r="J305" s="71">
        <v>107200</v>
      </c>
      <c r="K305" s="71">
        <f t="shared" si="6"/>
        <v>107200</v>
      </c>
    </row>
    <row r="306" spans="1:11" s="3" customFormat="1" ht="38.25">
      <c r="A306" s="8">
        <v>17</v>
      </c>
      <c r="B306" s="73" t="s">
        <v>233</v>
      </c>
      <c r="C306" s="19" t="s">
        <v>145</v>
      </c>
      <c r="D306" s="19" t="s">
        <v>2648</v>
      </c>
      <c r="E306" s="19"/>
      <c r="F306" s="19" t="s">
        <v>145</v>
      </c>
      <c r="G306" s="70" t="s">
        <v>248</v>
      </c>
      <c r="H306" s="188">
        <v>0</v>
      </c>
      <c r="I306" s="188">
        <v>0</v>
      </c>
      <c r="J306" s="71">
        <v>56000</v>
      </c>
      <c r="K306" s="71">
        <f t="shared" si="6"/>
        <v>56000</v>
      </c>
    </row>
    <row r="307" spans="1:11" s="3" customFormat="1" ht="38.25">
      <c r="A307" s="8">
        <v>18</v>
      </c>
      <c r="B307" s="73" t="s">
        <v>305</v>
      </c>
      <c r="C307" s="19" t="s">
        <v>145</v>
      </c>
      <c r="D307" s="19" t="s">
        <v>2648</v>
      </c>
      <c r="E307" s="19"/>
      <c r="F307" s="19" t="s">
        <v>145</v>
      </c>
      <c r="G307" s="70" t="s">
        <v>248</v>
      </c>
      <c r="H307" s="188">
        <v>0</v>
      </c>
      <c r="I307" s="188">
        <v>0</v>
      </c>
      <c r="J307" s="71">
        <v>25200</v>
      </c>
      <c r="K307" s="71">
        <f t="shared" si="6"/>
        <v>25200</v>
      </c>
    </row>
    <row r="308" spans="1:11" s="3" customFormat="1" ht="38.25">
      <c r="A308" s="8">
        <v>19</v>
      </c>
      <c r="B308" s="73" t="s">
        <v>231</v>
      </c>
      <c r="C308" s="19" t="s">
        <v>145</v>
      </c>
      <c r="D308" s="19" t="s">
        <v>2648</v>
      </c>
      <c r="E308" s="19"/>
      <c r="F308" s="19" t="s">
        <v>145</v>
      </c>
      <c r="G308" s="70" t="s">
        <v>248</v>
      </c>
      <c r="H308" s="188">
        <v>0</v>
      </c>
      <c r="I308" s="188">
        <v>0</v>
      </c>
      <c r="J308" s="71">
        <v>25200</v>
      </c>
      <c r="K308" s="71">
        <f t="shared" si="6"/>
        <v>25200</v>
      </c>
    </row>
    <row r="309" spans="1:11" s="3" customFormat="1" ht="38.25">
      <c r="A309" s="8">
        <v>20</v>
      </c>
      <c r="B309" s="73" t="s">
        <v>249</v>
      </c>
      <c r="C309" s="19" t="s">
        <v>145</v>
      </c>
      <c r="D309" s="19" t="s">
        <v>2648</v>
      </c>
      <c r="E309" s="19"/>
      <c r="F309" s="19" t="s">
        <v>145</v>
      </c>
      <c r="G309" s="70" t="s">
        <v>248</v>
      </c>
      <c r="H309" s="188">
        <v>0</v>
      </c>
      <c r="I309" s="188">
        <v>0</v>
      </c>
      <c r="J309" s="71">
        <v>25200</v>
      </c>
      <c r="K309" s="71">
        <f t="shared" si="6"/>
        <v>25200</v>
      </c>
    </row>
    <row r="310" spans="1:11" s="3" customFormat="1" ht="38.25">
      <c r="A310" s="8">
        <v>21</v>
      </c>
      <c r="B310" s="73" t="s">
        <v>252</v>
      </c>
      <c r="C310" s="19" t="s">
        <v>145</v>
      </c>
      <c r="D310" s="19" t="s">
        <v>2648</v>
      </c>
      <c r="E310" s="19"/>
      <c r="F310" s="19" t="s">
        <v>145</v>
      </c>
      <c r="G310" s="70" t="s">
        <v>253</v>
      </c>
      <c r="H310" s="188">
        <v>0</v>
      </c>
      <c r="I310" s="188">
        <v>0</v>
      </c>
      <c r="J310" s="71">
        <v>33600</v>
      </c>
      <c r="K310" s="71">
        <f t="shared" si="6"/>
        <v>33600</v>
      </c>
    </row>
    <row r="311" spans="1:11" s="3" customFormat="1" ht="38.25">
      <c r="A311" s="8">
        <v>22</v>
      </c>
      <c r="B311" s="73" t="s">
        <v>254</v>
      </c>
      <c r="C311" s="19" t="s">
        <v>145</v>
      </c>
      <c r="D311" s="19" t="s">
        <v>2648</v>
      </c>
      <c r="E311" s="19"/>
      <c r="F311" s="19" t="s">
        <v>145</v>
      </c>
      <c r="G311" s="70" t="s">
        <v>253</v>
      </c>
      <c r="H311" s="188">
        <v>0</v>
      </c>
      <c r="I311" s="188">
        <v>0</v>
      </c>
      <c r="J311" s="71">
        <v>33600</v>
      </c>
      <c r="K311" s="71">
        <f t="shared" si="6"/>
        <v>33600</v>
      </c>
    </row>
    <row r="312" spans="1:11" s="3" customFormat="1" ht="38.25">
      <c r="A312" s="8">
        <v>23</v>
      </c>
      <c r="B312" s="73" t="s">
        <v>255</v>
      </c>
      <c r="C312" s="19" t="s">
        <v>145</v>
      </c>
      <c r="D312" s="19" t="s">
        <v>2648</v>
      </c>
      <c r="E312" s="19"/>
      <c r="F312" s="19" t="s">
        <v>145</v>
      </c>
      <c r="G312" s="70" t="s">
        <v>253</v>
      </c>
      <c r="H312" s="188">
        <v>0</v>
      </c>
      <c r="I312" s="188">
        <v>0</v>
      </c>
      <c r="J312" s="71">
        <v>33600</v>
      </c>
      <c r="K312" s="71">
        <f t="shared" si="6"/>
        <v>33600</v>
      </c>
    </row>
    <row r="313" spans="1:11" s="3" customFormat="1" ht="38.25">
      <c r="A313" s="8">
        <v>24</v>
      </c>
      <c r="B313" s="73" t="s">
        <v>256</v>
      </c>
      <c r="C313" s="19" t="s">
        <v>145</v>
      </c>
      <c r="D313" s="19" t="s">
        <v>2648</v>
      </c>
      <c r="E313" s="19"/>
      <c r="F313" s="19" t="s">
        <v>145</v>
      </c>
      <c r="G313" s="70" t="s">
        <v>253</v>
      </c>
      <c r="H313" s="188">
        <v>0</v>
      </c>
      <c r="I313" s="188">
        <v>0</v>
      </c>
      <c r="J313" s="71">
        <v>33600</v>
      </c>
      <c r="K313" s="71">
        <f t="shared" si="6"/>
        <v>33600</v>
      </c>
    </row>
    <row r="314" spans="1:11" s="3" customFormat="1" ht="38.25">
      <c r="A314" s="8">
        <v>25</v>
      </c>
      <c r="B314" s="73" t="s">
        <v>257</v>
      </c>
      <c r="C314" s="19" t="s">
        <v>145</v>
      </c>
      <c r="D314" s="19" t="s">
        <v>2648</v>
      </c>
      <c r="E314" s="19"/>
      <c r="F314" s="19" t="s">
        <v>145</v>
      </c>
      <c r="G314" s="70" t="s">
        <v>253</v>
      </c>
      <c r="H314" s="188">
        <v>0</v>
      </c>
      <c r="I314" s="188">
        <v>0</v>
      </c>
      <c r="J314" s="71">
        <v>33600</v>
      </c>
      <c r="K314" s="71">
        <f t="shared" si="6"/>
        <v>33600</v>
      </c>
    </row>
    <row r="315" spans="1:11" s="3" customFormat="1" ht="25.5">
      <c r="A315" s="8">
        <v>26</v>
      </c>
      <c r="B315" s="73" t="s">
        <v>237</v>
      </c>
      <c r="C315" s="19" t="s">
        <v>145</v>
      </c>
      <c r="D315" s="19" t="s">
        <v>2648</v>
      </c>
      <c r="E315" s="19"/>
      <c r="F315" s="19" t="s">
        <v>145</v>
      </c>
      <c r="G315" s="70" t="s">
        <v>240</v>
      </c>
      <c r="H315" s="188">
        <v>0</v>
      </c>
      <c r="I315" s="188">
        <v>0</v>
      </c>
      <c r="J315" s="71">
        <v>117600</v>
      </c>
      <c r="K315" s="71">
        <f t="shared" si="6"/>
        <v>117600</v>
      </c>
    </row>
    <row r="316" spans="1:11" s="3" customFormat="1" ht="25.5">
      <c r="A316" s="8">
        <v>27</v>
      </c>
      <c r="B316" s="73" t="s">
        <v>233</v>
      </c>
      <c r="C316" s="19" t="s">
        <v>145</v>
      </c>
      <c r="D316" s="19" t="s">
        <v>2648</v>
      </c>
      <c r="E316" s="19"/>
      <c r="F316" s="19" t="s">
        <v>145</v>
      </c>
      <c r="G316" s="70" t="s">
        <v>240</v>
      </c>
      <c r="H316" s="188">
        <v>0</v>
      </c>
      <c r="I316" s="188">
        <v>0</v>
      </c>
      <c r="J316" s="71">
        <v>70000</v>
      </c>
      <c r="K316" s="71">
        <f t="shared" si="6"/>
        <v>70000</v>
      </c>
    </row>
    <row r="317" spans="1:11" s="3" customFormat="1" ht="51">
      <c r="A317" s="8">
        <v>28</v>
      </c>
      <c r="B317" s="323" t="s">
        <v>237</v>
      </c>
      <c r="C317" s="19" t="s">
        <v>2568</v>
      </c>
      <c r="D317" s="19" t="s">
        <v>2648</v>
      </c>
      <c r="E317" s="19"/>
      <c r="F317" s="19" t="s">
        <v>2568</v>
      </c>
      <c r="G317" s="38" t="s">
        <v>2672</v>
      </c>
      <c r="H317" s="188">
        <v>0</v>
      </c>
      <c r="I317" s="188">
        <v>0</v>
      </c>
      <c r="J317" s="324">
        <v>333204.3</v>
      </c>
      <c r="K317" s="71">
        <f t="shared" si="6"/>
        <v>333204.3</v>
      </c>
    </row>
    <row r="318" spans="1:11" s="3" customFormat="1" ht="51">
      <c r="A318" s="8">
        <v>29</v>
      </c>
      <c r="B318" s="323" t="s">
        <v>2673</v>
      </c>
      <c r="C318" s="19" t="s">
        <v>2568</v>
      </c>
      <c r="D318" s="19" t="s">
        <v>2648</v>
      </c>
      <c r="E318" s="19"/>
      <c r="F318" s="19" t="s">
        <v>2568</v>
      </c>
      <c r="G318" s="38" t="s">
        <v>2672</v>
      </c>
      <c r="H318" s="188">
        <v>0</v>
      </c>
      <c r="I318" s="188">
        <v>0</v>
      </c>
      <c r="J318" s="324">
        <v>196505.1</v>
      </c>
      <c r="K318" s="71">
        <f t="shared" si="6"/>
        <v>196505.1</v>
      </c>
    </row>
    <row r="319" spans="1:11" s="3" customFormat="1" ht="51">
      <c r="A319" s="8">
        <v>30</v>
      </c>
      <c r="B319" s="323" t="s">
        <v>235</v>
      </c>
      <c r="C319" s="19" t="s">
        <v>2568</v>
      </c>
      <c r="D319" s="19" t="s">
        <v>2648</v>
      </c>
      <c r="E319" s="19"/>
      <c r="F319" s="19" t="s">
        <v>2568</v>
      </c>
      <c r="G319" s="323" t="s">
        <v>2674</v>
      </c>
      <c r="H319" s="188">
        <v>0</v>
      </c>
      <c r="I319" s="188">
        <v>0</v>
      </c>
      <c r="J319" s="325">
        <v>260194.5</v>
      </c>
      <c r="K319" s="71">
        <f t="shared" si="6"/>
        <v>260194.5</v>
      </c>
    </row>
    <row r="320" spans="1:11" s="3" customFormat="1" ht="51">
      <c r="A320" s="8">
        <v>31</v>
      </c>
      <c r="B320" s="33" t="s">
        <v>2675</v>
      </c>
      <c r="C320" s="19" t="s">
        <v>2568</v>
      </c>
      <c r="D320" s="19" t="s">
        <v>2648</v>
      </c>
      <c r="E320" s="19"/>
      <c r="F320" s="19" t="s">
        <v>2568</v>
      </c>
      <c r="G320" s="323" t="s">
        <v>2674</v>
      </c>
      <c r="H320" s="188">
        <v>0</v>
      </c>
      <c r="I320" s="188">
        <v>0</v>
      </c>
      <c r="J320" s="325">
        <v>260194.5</v>
      </c>
      <c r="K320" s="71">
        <f t="shared" si="6"/>
        <v>260194.5</v>
      </c>
    </row>
    <row r="321" spans="1:11" s="3" customFormat="1" ht="51">
      <c r="A321" s="8">
        <v>32</v>
      </c>
      <c r="B321" s="33" t="s">
        <v>2676</v>
      </c>
      <c r="C321" s="19" t="s">
        <v>2568</v>
      </c>
      <c r="D321" s="19" t="s">
        <v>2648</v>
      </c>
      <c r="E321" s="19"/>
      <c r="F321" s="19" t="s">
        <v>2568</v>
      </c>
      <c r="G321" s="323" t="s">
        <v>2674</v>
      </c>
      <c r="H321" s="188">
        <v>0</v>
      </c>
      <c r="I321" s="188">
        <v>0</v>
      </c>
      <c r="J321" s="325">
        <v>260194.5</v>
      </c>
      <c r="K321" s="71">
        <f t="shared" si="6"/>
        <v>260194.5</v>
      </c>
    </row>
    <row r="322" spans="1:11" s="3" customFormat="1" ht="51">
      <c r="A322" s="8">
        <v>33</v>
      </c>
      <c r="B322" s="323" t="s">
        <v>2677</v>
      </c>
      <c r="C322" s="19" t="s">
        <v>2568</v>
      </c>
      <c r="D322" s="19" t="s">
        <v>2648</v>
      </c>
      <c r="E322" s="19"/>
      <c r="F322" s="19" t="s">
        <v>2568</v>
      </c>
      <c r="G322" s="323" t="s">
        <v>2678</v>
      </c>
      <c r="H322" s="188">
        <v>0</v>
      </c>
      <c r="I322" s="188">
        <v>0</v>
      </c>
      <c r="J322" s="327">
        <v>219806.1</v>
      </c>
      <c r="K322" s="71">
        <f t="shared" si="6"/>
        <v>219806.1</v>
      </c>
    </row>
    <row r="323" spans="1:11" s="3" customFormat="1" ht="51">
      <c r="A323" s="8">
        <v>34</v>
      </c>
      <c r="B323" s="323" t="s">
        <v>1823</v>
      </c>
      <c r="C323" s="19" t="s">
        <v>2568</v>
      </c>
      <c r="D323" s="19" t="s">
        <v>2648</v>
      </c>
      <c r="E323" s="19"/>
      <c r="F323" s="19" t="s">
        <v>2568</v>
      </c>
      <c r="G323" s="323" t="s">
        <v>2678</v>
      </c>
      <c r="H323" s="188">
        <v>0</v>
      </c>
      <c r="I323" s="188">
        <v>0</v>
      </c>
      <c r="J323" s="327">
        <v>260194.5</v>
      </c>
      <c r="K323" s="71">
        <f t="shared" si="6"/>
        <v>260194.5</v>
      </c>
    </row>
    <row r="324" spans="1:11" s="3" customFormat="1" ht="51">
      <c r="A324" s="8">
        <v>35</v>
      </c>
      <c r="B324" s="323" t="s">
        <v>2679</v>
      </c>
      <c r="C324" s="19" t="s">
        <v>2568</v>
      </c>
      <c r="D324" s="19" t="s">
        <v>2648</v>
      </c>
      <c r="E324" s="19"/>
      <c r="F324" s="19" t="s">
        <v>2568</v>
      </c>
      <c r="G324" s="323" t="s">
        <v>2678</v>
      </c>
      <c r="H324" s="188">
        <v>0</v>
      </c>
      <c r="I324" s="188">
        <v>0</v>
      </c>
      <c r="J324" s="327">
        <v>260194.5</v>
      </c>
      <c r="K324" s="71">
        <f t="shared" si="6"/>
        <v>260194.5</v>
      </c>
    </row>
    <row r="325" spans="1:11" s="3" customFormat="1">
      <c r="A325" s="8">
        <v>36</v>
      </c>
      <c r="B325" s="331" t="s">
        <v>2680</v>
      </c>
      <c r="C325" s="19" t="s">
        <v>2568</v>
      </c>
      <c r="D325" s="19" t="s">
        <v>2648</v>
      </c>
      <c r="E325" s="19"/>
      <c r="F325" s="19" t="s">
        <v>2568</v>
      </c>
      <c r="G325" s="36" t="s">
        <v>2681</v>
      </c>
      <c r="H325" s="188">
        <v>0</v>
      </c>
      <c r="I325" s="188">
        <v>0</v>
      </c>
      <c r="J325" s="327">
        <v>18900</v>
      </c>
      <c r="K325" s="71">
        <f t="shared" si="6"/>
        <v>18900</v>
      </c>
    </row>
    <row r="326" spans="1:11" s="3" customFormat="1" ht="25.5">
      <c r="A326" s="8">
        <v>37</v>
      </c>
      <c r="B326" s="331" t="s">
        <v>2682</v>
      </c>
      <c r="C326" s="19" t="s">
        <v>2568</v>
      </c>
      <c r="D326" s="19" t="s">
        <v>2648</v>
      </c>
      <c r="E326" s="19"/>
      <c r="F326" s="19" t="s">
        <v>2568</v>
      </c>
      <c r="G326" s="33" t="s">
        <v>2683</v>
      </c>
      <c r="H326" s="188">
        <v>0</v>
      </c>
      <c r="I326" s="188">
        <v>0</v>
      </c>
      <c r="J326" s="327">
        <v>21300</v>
      </c>
      <c r="K326" s="71">
        <f t="shared" si="6"/>
        <v>21300</v>
      </c>
    </row>
    <row r="327" spans="1:11" s="3" customFormat="1" ht="25.5">
      <c r="A327" s="8">
        <v>38</v>
      </c>
      <c r="B327" s="331" t="s">
        <v>238</v>
      </c>
      <c r="C327" s="19" t="s">
        <v>2568</v>
      </c>
      <c r="D327" s="19" t="s">
        <v>2648</v>
      </c>
      <c r="E327" s="19"/>
      <c r="F327" s="19" t="s">
        <v>2568</v>
      </c>
      <c r="G327" s="33" t="s">
        <v>2683</v>
      </c>
      <c r="H327" s="188">
        <v>0</v>
      </c>
      <c r="I327" s="188">
        <v>0</v>
      </c>
      <c r="J327" s="327">
        <v>21300</v>
      </c>
      <c r="K327" s="71">
        <f t="shared" si="6"/>
        <v>21300</v>
      </c>
    </row>
    <row r="328" spans="1:11" s="3" customFormat="1" ht="25.5">
      <c r="A328" s="8">
        <v>39</v>
      </c>
      <c r="B328" s="331" t="s">
        <v>2684</v>
      </c>
      <c r="C328" s="19" t="s">
        <v>2568</v>
      </c>
      <c r="D328" s="19" t="s">
        <v>2648</v>
      </c>
      <c r="E328" s="19"/>
      <c r="F328" s="19" t="s">
        <v>2568</v>
      </c>
      <c r="G328" s="33" t="s">
        <v>2683</v>
      </c>
      <c r="H328" s="188">
        <v>0</v>
      </c>
      <c r="I328" s="188">
        <v>0</v>
      </c>
      <c r="J328" s="327">
        <v>21300</v>
      </c>
      <c r="K328" s="71">
        <f t="shared" si="6"/>
        <v>21300</v>
      </c>
    </row>
    <row r="329" spans="1:11" s="3" customFormat="1" ht="25.5">
      <c r="A329" s="8">
        <v>40</v>
      </c>
      <c r="B329" s="331" t="s">
        <v>2685</v>
      </c>
      <c r="C329" s="19" t="s">
        <v>2568</v>
      </c>
      <c r="D329" s="19" t="s">
        <v>2648</v>
      </c>
      <c r="E329" s="19"/>
      <c r="F329" s="19" t="s">
        <v>2568</v>
      </c>
      <c r="G329" s="33" t="s">
        <v>2686</v>
      </c>
      <c r="H329" s="188">
        <v>0</v>
      </c>
      <c r="I329" s="188">
        <v>0</v>
      </c>
      <c r="J329" s="327">
        <v>73000</v>
      </c>
      <c r="K329" s="71">
        <f t="shared" si="6"/>
        <v>73000</v>
      </c>
    </row>
    <row r="330" spans="1:11" s="3" customFormat="1" ht="25.5">
      <c r="A330" s="8">
        <v>41</v>
      </c>
      <c r="B330" s="331" t="s">
        <v>2687</v>
      </c>
      <c r="C330" s="19" t="s">
        <v>2568</v>
      </c>
      <c r="D330" s="19" t="s">
        <v>2648</v>
      </c>
      <c r="E330" s="19"/>
      <c r="F330" s="19" t="s">
        <v>2568</v>
      </c>
      <c r="G330" s="33" t="s">
        <v>2686</v>
      </c>
      <c r="H330" s="188">
        <v>0</v>
      </c>
      <c r="I330" s="188">
        <v>0</v>
      </c>
      <c r="J330" s="327">
        <v>48500</v>
      </c>
      <c r="K330" s="71">
        <f t="shared" si="6"/>
        <v>48500</v>
      </c>
    </row>
    <row r="331" spans="1:11" s="3" customFormat="1" ht="38.25">
      <c r="A331" s="8">
        <v>42</v>
      </c>
      <c r="B331" s="331" t="s">
        <v>237</v>
      </c>
      <c r="C331" s="19" t="s">
        <v>2568</v>
      </c>
      <c r="D331" s="19" t="s">
        <v>2648</v>
      </c>
      <c r="E331" s="19"/>
      <c r="F331" s="19" t="s">
        <v>2568</v>
      </c>
      <c r="G331" s="33" t="s">
        <v>2688</v>
      </c>
      <c r="H331" s="188">
        <v>0</v>
      </c>
      <c r="I331" s="188">
        <v>0</v>
      </c>
      <c r="J331" s="327">
        <v>84000</v>
      </c>
      <c r="K331" s="71">
        <f t="shared" si="6"/>
        <v>84000</v>
      </c>
    </row>
    <row r="332" spans="1:11" s="3" customFormat="1" ht="25.5">
      <c r="A332" s="8">
        <v>43</v>
      </c>
      <c r="B332" s="331" t="s">
        <v>241</v>
      </c>
      <c r="C332" s="19" t="s">
        <v>2568</v>
      </c>
      <c r="D332" s="19" t="s">
        <v>2648</v>
      </c>
      <c r="E332" s="19"/>
      <c r="F332" s="19" t="s">
        <v>2568</v>
      </c>
      <c r="G332" s="33" t="s">
        <v>2689</v>
      </c>
      <c r="H332" s="188">
        <v>0</v>
      </c>
      <c r="I332" s="188">
        <v>0</v>
      </c>
      <c r="J332" s="327">
        <v>78400</v>
      </c>
      <c r="K332" s="71">
        <f t="shared" si="6"/>
        <v>78400</v>
      </c>
    </row>
    <row r="333" spans="1:11" s="3" customFormat="1" ht="25.5">
      <c r="A333" s="8">
        <v>44</v>
      </c>
      <c r="B333" s="331" t="s">
        <v>243</v>
      </c>
      <c r="C333" s="19" t="s">
        <v>2568</v>
      </c>
      <c r="D333" s="19" t="s">
        <v>2648</v>
      </c>
      <c r="E333" s="19"/>
      <c r="F333" s="19" t="s">
        <v>2568</v>
      </c>
      <c r="G333" s="33" t="s">
        <v>2689</v>
      </c>
      <c r="H333" s="188">
        <v>0</v>
      </c>
      <c r="I333" s="188">
        <v>0</v>
      </c>
      <c r="J333" s="327">
        <v>78400</v>
      </c>
      <c r="K333" s="71">
        <f t="shared" si="6"/>
        <v>78400</v>
      </c>
    </row>
    <row r="334" spans="1:11" s="3" customFormat="1" ht="25.5">
      <c r="A334" s="8">
        <v>45</v>
      </c>
      <c r="B334" s="331" t="s">
        <v>244</v>
      </c>
      <c r="C334" s="19" t="s">
        <v>2568</v>
      </c>
      <c r="D334" s="19" t="s">
        <v>2648</v>
      </c>
      <c r="E334" s="19"/>
      <c r="F334" s="19" t="s">
        <v>2568</v>
      </c>
      <c r="G334" s="33" t="s">
        <v>2689</v>
      </c>
      <c r="H334" s="188">
        <v>0</v>
      </c>
      <c r="I334" s="188">
        <v>0</v>
      </c>
      <c r="J334" s="327">
        <v>78400</v>
      </c>
      <c r="K334" s="71">
        <f t="shared" si="6"/>
        <v>78400</v>
      </c>
    </row>
    <row r="335" spans="1:11" s="3" customFormat="1" ht="25.5">
      <c r="A335" s="8">
        <v>46</v>
      </c>
      <c r="B335" s="331" t="s">
        <v>2676</v>
      </c>
      <c r="C335" s="19" t="s">
        <v>2568</v>
      </c>
      <c r="D335" s="19" t="s">
        <v>2648</v>
      </c>
      <c r="E335" s="19"/>
      <c r="F335" s="19" t="s">
        <v>2568</v>
      </c>
      <c r="G335" s="33" t="s">
        <v>2689</v>
      </c>
      <c r="H335" s="188">
        <v>0</v>
      </c>
      <c r="I335" s="188">
        <v>0</v>
      </c>
      <c r="J335" s="327">
        <v>98000</v>
      </c>
      <c r="K335" s="71">
        <f t="shared" si="6"/>
        <v>98000</v>
      </c>
    </row>
    <row r="336" spans="1:11" s="3" customFormat="1" ht="25.5">
      <c r="A336" s="8">
        <v>47</v>
      </c>
      <c r="B336" s="331" t="s">
        <v>245</v>
      </c>
      <c r="C336" s="19" t="s">
        <v>2568</v>
      </c>
      <c r="D336" s="19" t="s">
        <v>2648</v>
      </c>
      <c r="E336" s="19"/>
      <c r="F336" s="19" t="s">
        <v>2568</v>
      </c>
      <c r="G336" s="33" t="s">
        <v>2689</v>
      </c>
      <c r="H336" s="188">
        <v>0</v>
      </c>
      <c r="I336" s="188">
        <v>0</v>
      </c>
      <c r="J336" s="327">
        <v>78400</v>
      </c>
      <c r="K336" s="71">
        <f t="shared" si="6"/>
        <v>78400</v>
      </c>
    </row>
    <row r="337" spans="1:11" s="3" customFormat="1" ht="25.5">
      <c r="A337" s="8">
        <v>48</v>
      </c>
      <c r="B337" s="331" t="s">
        <v>235</v>
      </c>
      <c r="C337" s="19" t="s">
        <v>2568</v>
      </c>
      <c r="D337" s="19" t="s">
        <v>2648</v>
      </c>
      <c r="E337" s="19"/>
      <c r="F337" s="19" t="s">
        <v>2568</v>
      </c>
      <c r="G337" s="33" t="s">
        <v>2689</v>
      </c>
      <c r="H337" s="188">
        <v>0</v>
      </c>
      <c r="I337" s="188">
        <v>0</v>
      </c>
      <c r="J337" s="327">
        <v>98000</v>
      </c>
      <c r="K337" s="71">
        <f t="shared" si="6"/>
        <v>98000</v>
      </c>
    </row>
    <row r="338" spans="1:11" s="3" customFormat="1" ht="25.5">
      <c r="A338" s="8">
        <v>49</v>
      </c>
      <c r="B338" s="331" t="s">
        <v>2690</v>
      </c>
      <c r="C338" s="19" t="s">
        <v>2568</v>
      </c>
      <c r="D338" s="19" t="s">
        <v>2648</v>
      </c>
      <c r="E338" s="19"/>
      <c r="F338" s="19" t="s">
        <v>2568</v>
      </c>
      <c r="G338" s="33" t="s">
        <v>2691</v>
      </c>
      <c r="H338" s="188">
        <v>0</v>
      </c>
      <c r="I338" s="188">
        <v>0</v>
      </c>
      <c r="J338" s="327">
        <v>67200</v>
      </c>
      <c r="K338" s="71">
        <f t="shared" si="6"/>
        <v>67200</v>
      </c>
    </row>
    <row r="339" spans="1:11" s="3" customFormat="1" ht="25.5">
      <c r="A339" s="8">
        <v>50</v>
      </c>
      <c r="B339" s="331" t="s">
        <v>246</v>
      </c>
      <c r="C339" s="19" t="s">
        <v>2568</v>
      </c>
      <c r="D339" s="19" t="s">
        <v>2648</v>
      </c>
      <c r="E339" s="19"/>
      <c r="F339" s="19" t="s">
        <v>2568</v>
      </c>
      <c r="G339" s="33" t="s">
        <v>2691</v>
      </c>
      <c r="H339" s="188">
        <v>0</v>
      </c>
      <c r="I339" s="188">
        <v>0</v>
      </c>
      <c r="J339" s="327">
        <v>37800</v>
      </c>
      <c r="K339" s="71">
        <f t="shared" si="6"/>
        <v>37800</v>
      </c>
    </row>
    <row r="340" spans="1:11" s="3" customFormat="1" ht="25.5">
      <c r="A340" s="8">
        <v>51</v>
      </c>
      <c r="B340" s="331" t="s">
        <v>247</v>
      </c>
      <c r="C340" s="19" t="s">
        <v>2568</v>
      </c>
      <c r="D340" s="19" t="s">
        <v>2648</v>
      </c>
      <c r="E340" s="19"/>
      <c r="F340" s="19" t="s">
        <v>2568</v>
      </c>
      <c r="G340" s="33" t="s">
        <v>2691</v>
      </c>
      <c r="H340" s="188">
        <v>0</v>
      </c>
      <c r="I340" s="188">
        <v>0</v>
      </c>
      <c r="J340" s="327">
        <v>67200</v>
      </c>
      <c r="K340" s="71">
        <f t="shared" si="6"/>
        <v>67200</v>
      </c>
    </row>
    <row r="341" spans="1:11" s="3" customFormat="1" ht="25.5">
      <c r="A341" s="8">
        <v>52</v>
      </c>
      <c r="B341" s="331" t="s">
        <v>232</v>
      </c>
      <c r="C341" s="19" t="s">
        <v>2568</v>
      </c>
      <c r="D341" s="19" t="s">
        <v>2648</v>
      </c>
      <c r="E341" s="19"/>
      <c r="F341" s="19" t="s">
        <v>2568</v>
      </c>
      <c r="G341" s="33" t="s">
        <v>2691</v>
      </c>
      <c r="H341" s="188">
        <v>0</v>
      </c>
      <c r="I341" s="188">
        <v>0</v>
      </c>
      <c r="J341" s="327">
        <v>37800</v>
      </c>
      <c r="K341" s="71">
        <f t="shared" si="6"/>
        <v>37800</v>
      </c>
    </row>
    <row r="342" spans="1:11" s="3" customFormat="1" ht="25.5">
      <c r="A342" s="8">
        <v>53</v>
      </c>
      <c r="B342" s="331" t="s">
        <v>238</v>
      </c>
      <c r="C342" s="19" t="s">
        <v>2568</v>
      </c>
      <c r="D342" s="19" t="s">
        <v>2648</v>
      </c>
      <c r="E342" s="19"/>
      <c r="F342" s="19" t="s">
        <v>2568</v>
      </c>
      <c r="G342" s="33" t="s">
        <v>2691</v>
      </c>
      <c r="H342" s="188">
        <v>0</v>
      </c>
      <c r="I342" s="188">
        <v>0</v>
      </c>
      <c r="J342" s="327">
        <v>37800</v>
      </c>
      <c r="K342" s="71">
        <f t="shared" si="6"/>
        <v>37800</v>
      </c>
    </row>
    <row r="343" spans="1:11" s="3" customFormat="1" ht="25.5">
      <c r="A343" s="8">
        <v>54</v>
      </c>
      <c r="B343" s="331" t="s">
        <v>239</v>
      </c>
      <c r="C343" s="19" t="s">
        <v>2568</v>
      </c>
      <c r="D343" s="19" t="s">
        <v>2648</v>
      </c>
      <c r="E343" s="19"/>
      <c r="F343" s="19" t="s">
        <v>2568</v>
      </c>
      <c r="G343" s="33" t="s">
        <v>2691</v>
      </c>
      <c r="H343" s="188">
        <v>0</v>
      </c>
      <c r="I343" s="188">
        <v>0</v>
      </c>
      <c r="J343" s="327">
        <v>37800</v>
      </c>
      <c r="K343" s="71">
        <f t="shared" si="6"/>
        <v>37800</v>
      </c>
    </row>
    <row r="344" spans="1:11" s="3" customFormat="1" ht="25.5">
      <c r="A344" s="8">
        <v>55</v>
      </c>
      <c r="B344" s="331" t="s">
        <v>2692</v>
      </c>
      <c r="C344" s="19" t="s">
        <v>2568</v>
      </c>
      <c r="D344" s="19" t="s">
        <v>2648</v>
      </c>
      <c r="E344" s="19"/>
      <c r="F344" s="19" t="s">
        <v>2568</v>
      </c>
      <c r="G344" s="33" t="s">
        <v>2691</v>
      </c>
      <c r="H344" s="188">
        <v>0</v>
      </c>
      <c r="I344" s="188">
        <v>0</v>
      </c>
      <c r="J344" s="327">
        <v>67200</v>
      </c>
      <c r="K344" s="71">
        <f t="shared" si="6"/>
        <v>67200</v>
      </c>
    </row>
    <row r="345" spans="1:11" s="3" customFormat="1" ht="25.5">
      <c r="A345" s="8">
        <v>56</v>
      </c>
      <c r="B345" s="331" t="s">
        <v>2693</v>
      </c>
      <c r="C345" s="19" t="s">
        <v>2568</v>
      </c>
      <c r="D345" s="19" t="s">
        <v>2648</v>
      </c>
      <c r="E345" s="19"/>
      <c r="F345" s="19" t="s">
        <v>2568</v>
      </c>
      <c r="G345" s="33" t="s">
        <v>2694</v>
      </c>
      <c r="H345" s="188">
        <v>0</v>
      </c>
      <c r="I345" s="188">
        <v>0</v>
      </c>
      <c r="J345" s="327">
        <v>18900</v>
      </c>
      <c r="K345" s="71">
        <f t="shared" si="6"/>
        <v>18900</v>
      </c>
    </row>
    <row r="346" spans="1:11" s="3" customFormat="1" ht="38.25">
      <c r="A346" s="8">
        <v>57</v>
      </c>
      <c r="B346" s="331" t="s">
        <v>2695</v>
      </c>
      <c r="C346" s="19" t="s">
        <v>2568</v>
      </c>
      <c r="D346" s="19" t="s">
        <v>2648</v>
      </c>
      <c r="E346" s="19"/>
      <c r="F346" s="19" t="s">
        <v>2568</v>
      </c>
      <c r="G346" s="33" t="s">
        <v>2696</v>
      </c>
      <c r="H346" s="188">
        <v>0</v>
      </c>
      <c r="I346" s="188">
        <v>0</v>
      </c>
      <c r="J346" s="327">
        <v>77800</v>
      </c>
      <c r="K346" s="71">
        <f t="shared" si="6"/>
        <v>77800</v>
      </c>
    </row>
    <row r="347" spans="1:11" s="3" customFormat="1" ht="38.25">
      <c r="A347" s="8">
        <v>58</v>
      </c>
      <c r="B347" s="331" t="s">
        <v>2695</v>
      </c>
      <c r="C347" s="19" t="s">
        <v>2568</v>
      </c>
      <c r="D347" s="19" t="s">
        <v>2648</v>
      </c>
      <c r="E347" s="19"/>
      <c r="F347" s="19" t="s">
        <v>2568</v>
      </c>
      <c r="G347" s="33" t="s">
        <v>2696</v>
      </c>
      <c r="H347" s="188">
        <v>0</v>
      </c>
      <c r="I347" s="188">
        <v>0</v>
      </c>
      <c r="J347" s="327">
        <v>58100</v>
      </c>
      <c r="K347" s="71">
        <f t="shared" si="6"/>
        <v>58100</v>
      </c>
    </row>
    <row r="348" spans="1:11" s="3" customFormat="1" ht="38.25">
      <c r="A348" s="8">
        <v>59</v>
      </c>
      <c r="B348" s="331" t="s">
        <v>261</v>
      </c>
      <c r="C348" s="19" t="s">
        <v>2568</v>
      </c>
      <c r="D348" s="19" t="s">
        <v>2648</v>
      </c>
      <c r="E348" s="19"/>
      <c r="F348" s="19" t="s">
        <v>2568</v>
      </c>
      <c r="G348" s="33" t="s">
        <v>2696</v>
      </c>
      <c r="H348" s="188">
        <v>0</v>
      </c>
      <c r="I348" s="188">
        <v>0</v>
      </c>
      <c r="J348" s="327">
        <v>107200</v>
      </c>
      <c r="K348" s="71">
        <f t="shared" si="6"/>
        <v>107200</v>
      </c>
    </row>
    <row r="349" spans="1:11" s="3" customFormat="1" ht="25.5">
      <c r="A349" s="8">
        <v>60</v>
      </c>
      <c r="B349" s="331" t="s">
        <v>233</v>
      </c>
      <c r="C349" s="19" t="s">
        <v>2568</v>
      </c>
      <c r="D349" s="19" t="s">
        <v>2648</v>
      </c>
      <c r="E349" s="19"/>
      <c r="F349" s="19" t="s">
        <v>2568</v>
      </c>
      <c r="G349" s="33" t="s">
        <v>2697</v>
      </c>
      <c r="H349" s="188">
        <v>0</v>
      </c>
      <c r="I349" s="188">
        <v>0</v>
      </c>
      <c r="J349" s="327">
        <v>56000</v>
      </c>
      <c r="K349" s="71">
        <f t="shared" si="6"/>
        <v>56000</v>
      </c>
    </row>
    <row r="350" spans="1:11" s="3" customFormat="1" ht="25.5">
      <c r="A350" s="8">
        <v>61</v>
      </c>
      <c r="B350" s="331" t="s">
        <v>2698</v>
      </c>
      <c r="C350" s="19" t="s">
        <v>2568</v>
      </c>
      <c r="D350" s="19" t="s">
        <v>2648</v>
      </c>
      <c r="E350" s="19"/>
      <c r="F350" s="19" t="s">
        <v>2568</v>
      </c>
      <c r="G350" s="33" t="s">
        <v>2697</v>
      </c>
      <c r="H350" s="188">
        <v>0</v>
      </c>
      <c r="I350" s="188">
        <v>0</v>
      </c>
      <c r="J350" s="327">
        <v>25200</v>
      </c>
      <c r="K350" s="71">
        <f t="shared" si="6"/>
        <v>25200</v>
      </c>
    </row>
    <row r="351" spans="1:11" s="3" customFormat="1" ht="25.5">
      <c r="A351" s="8">
        <v>62</v>
      </c>
      <c r="B351" s="331" t="s">
        <v>231</v>
      </c>
      <c r="C351" s="19" t="s">
        <v>2568</v>
      </c>
      <c r="D351" s="19" t="s">
        <v>2648</v>
      </c>
      <c r="E351" s="19"/>
      <c r="F351" s="19" t="s">
        <v>2568</v>
      </c>
      <c r="G351" s="33" t="s">
        <v>2697</v>
      </c>
      <c r="H351" s="188">
        <v>0</v>
      </c>
      <c r="I351" s="188">
        <v>0</v>
      </c>
      <c r="J351" s="327">
        <v>25200</v>
      </c>
      <c r="K351" s="71">
        <f t="shared" si="6"/>
        <v>25200</v>
      </c>
    </row>
    <row r="352" spans="1:11" s="3" customFormat="1" ht="25.5">
      <c r="A352" s="8">
        <v>63</v>
      </c>
      <c r="B352" s="331" t="s">
        <v>249</v>
      </c>
      <c r="C352" s="19" t="s">
        <v>2568</v>
      </c>
      <c r="D352" s="19" t="s">
        <v>2648</v>
      </c>
      <c r="E352" s="19"/>
      <c r="F352" s="19" t="s">
        <v>2568</v>
      </c>
      <c r="G352" s="33" t="s">
        <v>2697</v>
      </c>
      <c r="H352" s="188">
        <v>0</v>
      </c>
      <c r="I352" s="188">
        <v>0</v>
      </c>
      <c r="J352" s="327">
        <v>25200</v>
      </c>
      <c r="K352" s="71">
        <f t="shared" si="6"/>
        <v>25200</v>
      </c>
    </row>
    <row r="353" spans="1:11" s="3" customFormat="1" ht="38.25">
      <c r="A353" s="8">
        <v>64</v>
      </c>
      <c r="B353" s="331" t="s">
        <v>256</v>
      </c>
      <c r="C353" s="19" t="s">
        <v>2568</v>
      </c>
      <c r="D353" s="19" t="s">
        <v>2648</v>
      </c>
      <c r="E353" s="19"/>
      <c r="F353" s="19" t="s">
        <v>2568</v>
      </c>
      <c r="G353" s="33" t="s">
        <v>2699</v>
      </c>
      <c r="H353" s="188">
        <v>0</v>
      </c>
      <c r="I353" s="188">
        <v>0</v>
      </c>
      <c r="J353" s="327">
        <v>33600</v>
      </c>
      <c r="K353" s="71">
        <f t="shared" si="6"/>
        <v>33600</v>
      </c>
    </row>
    <row r="354" spans="1:11" s="3" customFormat="1" ht="38.25">
      <c r="A354" s="8">
        <v>65</v>
      </c>
      <c r="B354" s="331" t="s">
        <v>237</v>
      </c>
      <c r="C354" s="19" t="s">
        <v>2568</v>
      </c>
      <c r="D354" s="19" t="s">
        <v>2648</v>
      </c>
      <c r="E354" s="19"/>
      <c r="F354" s="19" t="s">
        <v>2568</v>
      </c>
      <c r="G354" s="33" t="s">
        <v>2700</v>
      </c>
      <c r="H354" s="188">
        <v>0</v>
      </c>
      <c r="I354" s="188">
        <v>0</v>
      </c>
      <c r="J354" s="327">
        <v>117600</v>
      </c>
      <c r="K354" s="71">
        <f t="shared" si="6"/>
        <v>117600</v>
      </c>
    </row>
    <row r="355" spans="1:11" s="3" customFormat="1" ht="38.25">
      <c r="A355" s="8">
        <v>66</v>
      </c>
      <c r="B355" s="331" t="s">
        <v>233</v>
      </c>
      <c r="C355" s="19" t="s">
        <v>2568</v>
      </c>
      <c r="D355" s="19" t="s">
        <v>2648</v>
      </c>
      <c r="E355" s="19"/>
      <c r="F355" s="19" t="s">
        <v>2568</v>
      </c>
      <c r="G355" s="33" t="s">
        <v>2701</v>
      </c>
      <c r="H355" s="188">
        <v>0</v>
      </c>
      <c r="I355" s="188">
        <v>0</v>
      </c>
      <c r="J355" s="327">
        <v>70000</v>
      </c>
      <c r="K355" s="71">
        <f t="shared" ref="K355:K397" si="7">SUM(H355-I355+J355)</f>
        <v>70000</v>
      </c>
    </row>
    <row r="356" spans="1:11" s="3" customFormat="1" ht="25.5">
      <c r="A356" s="8">
        <v>67</v>
      </c>
      <c r="B356" s="331" t="s">
        <v>2702</v>
      </c>
      <c r="C356" s="19" t="s">
        <v>2568</v>
      </c>
      <c r="D356" s="19" t="s">
        <v>2648</v>
      </c>
      <c r="E356" s="19"/>
      <c r="F356" s="19" t="s">
        <v>2568</v>
      </c>
      <c r="G356" s="33" t="s">
        <v>2703</v>
      </c>
      <c r="H356" s="188">
        <v>0</v>
      </c>
      <c r="I356" s="188">
        <v>0</v>
      </c>
      <c r="J356" s="327">
        <v>117600</v>
      </c>
      <c r="K356" s="71">
        <f t="shared" si="7"/>
        <v>117600</v>
      </c>
    </row>
    <row r="357" spans="1:11" s="3" customFormat="1" ht="25.5">
      <c r="A357" s="8">
        <v>68</v>
      </c>
      <c r="B357" s="331" t="s">
        <v>2704</v>
      </c>
      <c r="C357" s="19" t="s">
        <v>2568</v>
      </c>
      <c r="D357" s="19" t="s">
        <v>2648</v>
      </c>
      <c r="E357" s="19"/>
      <c r="F357" s="19" t="s">
        <v>2568</v>
      </c>
      <c r="G357" s="33" t="s">
        <v>2703</v>
      </c>
      <c r="H357" s="188">
        <v>0</v>
      </c>
      <c r="I357" s="188">
        <v>0</v>
      </c>
      <c r="J357" s="327">
        <v>44100</v>
      </c>
      <c r="K357" s="71">
        <f t="shared" si="7"/>
        <v>44100</v>
      </c>
    </row>
    <row r="358" spans="1:11" s="3" customFormat="1" ht="25.5">
      <c r="A358" s="8">
        <v>69</v>
      </c>
      <c r="B358" s="331" t="s">
        <v>2673</v>
      </c>
      <c r="C358" s="19" t="s">
        <v>2568</v>
      </c>
      <c r="D358" s="19" t="s">
        <v>2648</v>
      </c>
      <c r="E358" s="19"/>
      <c r="F358" s="19" t="s">
        <v>2568</v>
      </c>
      <c r="G358" s="33" t="s">
        <v>2703</v>
      </c>
      <c r="H358" s="188">
        <v>0</v>
      </c>
      <c r="I358" s="188">
        <v>0</v>
      </c>
      <c r="J358" s="327">
        <v>44100</v>
      </c>
      <c r="K358" s="71">
        <f t="shared" si="7"/>
        <v>44100</v>
      </c>
    </row>
    <row r="359" spans="1:11" s="3" customFormat="1" ht="25.5">
      <c r="A359" s="8">
        <v>70</v>
      </c>
      <c r="B359" s="331" t="s">
        <v>2705</v>
      </c>
      <c r="C359" s="19" t="s">
        <v>2568</v>
      </c>
      <c r="D359" s="19" t="s">
        <v>2648</v>
      </c>
      <c r="E359" s="19"/>
      <c r="F359" s="19" t="s">
        <v>2568</v>
      </c>
      <c r="G359" s="33" t="s">
        <v>2703</v>
      </c>
      <c r="H359" s="188">
        <v>0</v>
      </c>
      <c r="I359" s="188">
        <v>0</v>
      </c>
      <c r="J359" s="327">
        <v>29400</v>
      </c>
      <c r="K359" s="71">
        <f t="shared" si="7"/>
        <v>29400</v>
      </c>
    </row>
    <row r="360" spans="1:11" s="3" customFormat="1" ht="25.5">
      <c r="A360" s="8">
        <v>71</v>
      </c>
      <c r="B360" s="331" t="s">
        <v>2680</v>
      </c>
      <c r="C360" s="19" t="s">
        <v>2568</v>
      </c>
      <c r="D360" s="19" t="s">
        <v>2648</v>
      </c>
      <c r="E360" s="19"/>
      <c r="F360" s="19" t="s">
        <v>2568</v>
      </c>
      <c r="G360" s="33" t="s">
        <v>2703</v>
      </c>
      <c r="H360" s="188">
        <v>0</v>
      </c>
      <c r="I360" s="188">
        <v>0</v>
      </c>
      <c r="J360" s="327">
        <v>44100</v>
      </c>
      <c r="K360" s="71">
        <f t="shared" si="7"/>
        <v>44100</v>
      </c>
    </row>
    <row r="361" spans="1:11" s="3" customFormat="1" ht="25.5">
      <c r="A361" s="8">
        <v>72</v>
      </c>
      <c r="B361" s="331" t="s">
        <v>237</v>
      </c>
      <c r="C361" s="19" t="s">
        <v>2568</v>
      </c>
      <c r="D361" s="19" t="s">
        <v>2648</v>
      </c>
      <c r="E361" s="19"/>
      <c r="F361" s="19" t="s">
        <v>2568</v>
      </c>
      <c r="G361" s="33" t="s">
        <v>2703</v>
      </c>
      <c r="H361" s="188">
        <v>0</v>
      </c>
      <c r="I361" s="188">
        <v>0</v>
      </c>
      <c r="J361" s="327">
        <v>117600</v>
      </c>
      <c r="K361" s="71">
        <f t="shared" si="7"/>
        <v>117600</v>
      </c>
    </row>
    <row r="362" spans="1:11" s="3" customFormat="1" ht="25.5">
      <c r="A362" s="8">
        <v>73</v>
      </c>
      <c r="B362" s="331" t="s">
        <v>238</v>
      </c>
      <c r="C362" s="19" t="s">
        <v>2568</v>
      </c>
      <c r="D362" s="19" t="s">
        <v>2648</v>
      </c>
      <c r="E362" s="19"/>
      <c r="F362" s="19" t="s">
        <v>2568</v>
      </c>
      <c r="G362" s="33" t="s">
        <v>2703</v>
      </c>
      <c r="H362" s="188">
        <v>0</v>
      </c>
      <c r="I362" s="188">
        <v>0</v>
      </c>
      <c r="J362" s="327">
        <v>44100</v>
      </c>
      <c r="K362" s="71">
        <f t="shared" si="7"/>
        <v>44100</v>
      </c>
    </row>
    <row r="363" spans="1:11" s="3" customFormat="1" ht="25.5">
      <c r="A363" s="8">
        <v>74</v>
      </c>
      <c r="B363" s="331" t="s">
        <v>2692</v>
      </c>
      <c r="C363" s="19" t="s">
        <v>2568</v>
      </c>
      <c r="D363" s="19" t="s">
        <v>2648</v>
      </c>
      <c r="E363" s="19"/>
      <c r="F363" s="19" t="s">
        <v>2568</v>
      </c>
      <c r="G363" s="33" t="s">
        <v>2703</v>
      </c>
      <c r="H363" s="188">
        <v>0</v>
      </c>
      <c r="I363" s="188">
        <v>0</v>
      </c>
      <c r="J363" s="327">
        <v>78400</v>
      </c>
      <c r="K363" s="71">
        <f t="shared" si="7"/>
        <v>78400</v>
      </c>
    </row>
    <row r="364" spans="1:11" s="3" customFormat="1" ht="25.5">
      <c r="A364" s="8">
        <v>75</v>
      </c>
      <c r="B364" s="331" t="s">
        <v>2706</v>
      </c>
      <c r="C364" s="19" t="s">
        <v>2568</v>
      </c>
      <c r="D364" s="19" t="s">
        <v>2648</v>
      </c>
      <c r="E364" s="19"/>
      <c r="F364" s="19" t="s">
        <v>2568</v>
      </c>
      <c r="G364" s="33" t="s">
        <v>2703</v>
      </c>
      <c r="H364" s="188">
        <v>0</v>
      </c>
      <c r="I364" s="188">
        <v>0</v>
      </c>
      <c r="J364" s="327">
        <v>44100</v>
      </c>
      <c r="K364" s="71">
        <f t="shared" si="7"/>
        <v>44100</v>
      </c>
    </row>
    <row r="365" spans="1:11" s="3" customFormat="1" ht="25.5">
      <c r="A365" s="8">
        <v>76</v>
      </c>
      <c r="B365" s="331" t="s">
        <v>2707</v>
      </c>
      <c r="C365" s="19" t="s">
        <v>2568</v>
      </c>
      <c r="D365" s="19" t="s">
        <v>2648</v>
      </c>
      <c r="E365" s="19"/>
      <c r="F365" s="19" t="s">
        <v>2568</v>
      </c>
      <c r="G365" s="33" t="s">
        <v>2703</v>
      </c>
      <c r="H365" s="188">
        <v>0</v>
      </c>
      <c r="I365" s="188">
        <v>0</v>
      </c>
      <c r="J365" s="327">
        <v>98000</v>
      </c>
      <c r="K365" s="71">
        <f t="shared" si="7"/>
        <v>98000</v>
      </c>
    </row>
    <row r="366" spans="1:11" s="3" customFormat="1" ht="25.5">
      <c r="A366" s="8">
        <v>77</v>
      </c>
      <c r="B366" s="331" t="s">
        <v>247</v>
      </c>
      <c r="C366" s="19" t="s">
        <v>2568</v>
      </c>
      <c r="D366" s="19" t="s">
        <v>2648</v>
      </c>
      <c r="E366" s="19"/>
      <c r="F366" s="19" t="s">
        <v>2568</v>
      </c>
      <c r="G366" s="33" t="s">
        <v>2703</v>
      </c>
      <c r="H366" s="188">
        <v>0</v>
      </c>
      <c r="I366" s="188">
        <v>0</v>
      </c>
      <c r="J366" s="327">
        <v>78400</v>
      </c>
      <c r="K366" s="71">
        <f t="shared" si="7"/>
        <v>78400</v>
      </c>
    </row>
    <row r="367" spans="1:11" s="3" customFormat="1" ht="25.5">
      <c r="A367" s="8">
        <v>78</v>
      </c>
      <c r="B367" s="331" t="s">
        <v>246</v>
      </c>
      <c r="C367" s="19" t="s">
        <v>2568</v>
      </c>
      <c r="D367" s="19" t="s">
        <v>2648</v>
      </c>
      <c r="E367" s="19"/>
      <c r="F367" s="19" t="s">
        <v>2568</v>
      </c>
      <c r="G367" s="33" t="s">
        <v>2703</v>
      </c>
      <c r="H367" s="188">
        <v>0</v>
      </c>
      <c r="I367" s="188">
        <v>0</v>
      </c>
      <c r="J367" s="327">
        <v>44100</v>
      </c>
      <c r="K367" s="71">
        <f t="shared" si="7"/>
        <v>44100</v>
      </c>
    </row>
    <row r="368" spans="1:11" s="3" customFormat="1" ht="25.5">
      <c r="A368" s="8">
        <v>79</v>
      </c>
      <c r="B368" s="331" t="s">
        <v>2682</v>
      </c>
      <c r="C368" s="19" t="s">
        <v>2568</v>
      </c>
      <c r="D368" s="19" t="s">
        <v>2648</v>
      </c>
      <c r="E368" s="19"/>
      <c r="F368" s="19" t="s">
        <v>2568</v>
      </c>
      <c r="G368" s="33" t="s">
        <v>2703</v>
      </c>
      <c r="H368" s="188">
        <v>0</v>
      </c>
      <c r="I368" s="188">
        <v>0</v>
      </c>
      <c r="J368" s="327">
        <v>44100</v>
      </c>
      <c r="K368" s="71">
        <f t="shared" si="7"/>
        <v>44100</v>
      </c>
    </row>
    <row r="369" spans="1:11" s="3" customFormat="1" ht="25.5">
      <c r="A369" s="8">
        <v>80</v>
      </c>
      <c r="B369" s="331" t="s">
        <v>2708</v>
      </c>
      <c r="C369" s="19" t="s">
        <v>2568</v>
      </c>
      <c r="D369" s="19" t="s">
        <v>2648</v>
      </c>
      <c r="E369" s="19"/>
      <c r="F369" s="19" t="s">
        <v>2568</v>
      </c>
      <c r="G369" s="33" t="s">
        <v>2703</v>
      </c>
      <c r="H369" s="188">
        <v>0</v>
      </c>
      <c r="I369" s="188">
        <v>0</v>
      </c>
      <c r="J369" s="327">
        <v>35000</v>
      </c>
      <c r="K369" s="71">
        <f t="shared" si="7"/>
        <v>35000</v>
      </c>
    </row>
    <row r="370" spans="1:11" s="3" customFormat="1" ht="25.5">
      <c r="A370" s="8">
        <v>81</v>
      </c>
      <c r="B370" s="331" t="s">
        <v>2690</v>
      </c>
      <c r="C370" s="19" t="s">
        <v>2568</v>
      </c>
      <c r="D370" s="19" t="s">
        <v>2648</v>
      </c>
      <c r="E370" s="19"/>
      <c r="F370" s="19" t="s">
        <v>2568</v>
      </c>
      <c r="G370" s="33" t="s">
        <v>2703</v>
      </c>
      <c r="H370" s="188">
        <v>0</v>
      </c>
      <c r="I370" s="188">
        <v>0</v>
      </c>
      <c r="J370" s="327">
        <v>78400</v>
      </c>
      <c r="K370" s="71">
        <f t="shared" si="7"/>
        <v>78400</v>
      </c>
    </row>
    <row r="371" spans="1:11" s="3" customFormat="1" ht="25.5">
      <c r="A371" s="8">
        <v>82</v>
      </c>
      <c r="B371" s="331" t="s">
        <v>2709</v>
      </c>
      <c r="C371" s="19" t="s">
        <v>2568</v>
      </c>
      <c r="D371" s="19" t="s">
        <v>2648</v>
      </c>
      <c r="E371" s="19"/>
      <c r="F371" s="19" t="s">
        <v>2568</v>
      </c>
      <c r="G371" s="33" t="s">
        <v>2703</v>
      </c>
      <c r="H371" s="188">
        <v>0</v>
      </c>
      <c r="I371" s="188">
        <v>0</v>
      </c>
      <c r="J371" s="327">
        <v>44100</v>
      </c>
      <c r="K371" s="71">
        <f t="shared" si="7"/>
        <v>44100</v>
      </c>
    </row>
    <row r="372" spans="1:11" s="3" customFormat="1" ht="25.5">
      <c r="A372" s="8">
        <v>83</v>
      </c>
      <c r="B372" s="331" t="s">
        <v>2710</v>
      </c>
      <c r="C372" s="19" t="s">
        <v>2568</v>
      </c>
      <c r="D372" s="19" t="s">
        <v>2648</v>
      </c>
      <c r="E372" s="19"/>
      <c r="F372" s="19" t="s">
        <v>2568</v>
      </c>
      <c r="G372" s="33" t="s">
        <v>2703</v>
      </c>
      <c r="H372" s="188">
        <v>0</v>
      </c>
      <c r="I372" s="188">
        <v>0</v>
      </c>
      <c r="J372" s="327">
        <v>15000</v>
      </c>
      <c r="K372" s="71">
        <f t="shared" si="7"/>
        <v>15000</v>
      </c>
    </row>
    <row r="373" spans="1:11" s="3" customFormat="1" ht="38.25">
      <c r="A373" s="8">
        <v>84</v>
      </c>
      <c r="B373" s="331" t="s">
        <v>2704</v>
      </c>
      <c r="C373" s="19" t="s">
        <v>2568</v>
      </c>
      <c r="D373" s="19" t="s">
        <v>2648</v>
      </c>
      <c r="E373" s="19"/>
      <c r="F373" s="19" t="s">
        <v>2568</v>
      </c>
      <c r="G373" s="33" t="s">
        <v>2711</v>
      </c>
      <c r="H373" s="188">
        <v>0</v>
      </c>
      <c r="I373" s="188">
        <v>0</v>
      </c>
      <c r="J373" s="327">
        <v>25200</v>
      </c>
      <c r="K373" s="71">
        <f t="shared" si="7"/>
        <v>25200</v>
      </c>
    </row>
    <row r="374" spans="1:11" s="3" customFormat="1" ht="38.25">
      <c r="A374" s="8">
        <v>85</v>
      </c>
      <c r="B374" s="331" t="s">
        <v>2673</v>
      </c>
      <c r="C374" s="19" t="s">
        <v>2568</v>
      </c>
      <c r="D374" s="19" t="s">
        <v>2648</v>
      </c>
      <c r="E374" s="19"/>
      <c r="F374" s="19" t="s">
        <v>2568</v>
      </c>
      <c r="G374" s="33" t="s">
        <v>2711</v>
      </c>
      <c r="H374" s="188">
        <v>0</v>
      </c>
      <c r="I374" s="188">
        <v>0</v>
      </c>
      <c r="J374" s="327">
        <v>25200</v>
      </c>
      <c r="K374" s="71">
        <f t="shared" si="7"/>
        <v>25200</v>
      </c>
    </row>
    <row r="375" spans="1:11" s="3" customFormat="1" ht="38.25">
      <c r="A375" s="8">
        <v>86</v>
      </c>
      <c r="B375" s="331" t="s">
        <v>2705</v>
      </c>
      <c r="C375" s="19" t="s">
        <v>2568</v>
      </c>
      <c r="D375" s="19" t="s">
        <v>2648</v>
      </c>
      <c r="E375" s="19"/>
      <c r="F375" s="19" t="s">
        <v>2568</v>
      </c>
      <c r="G375" s="33" t="s">
        <v>2711</v>
      </c>
      <c r="H375" s="188">
        <v>0</v>
      </c>
      <c r="I375" s="188">
        <v>0</v>
      </c>
      <c r="J375" s="327">
        <v>16800</v>
      </c>
      <c r="K375" s="71">
        <f t="shared" si="7"/>
        <v>16800</v>
      </c>
    </row>
    <row r="376" spans="1:11" s="3" customFormat="1" ht="38.25">
      <c r="A376" s="8">
        <v>87</v>
      </c>
      <c r="B376" s="331" t="s">
        <v>2702</v>
      </c>
      <c r="C376" s="19" t="s">
        <v>2568</v>
      </c>
      <c r="D376" s="19" t="s">
        <v>2648</v>
      </c>
      <c r="E376" s="19"/>
      <c r="F376" s="19" t="s">
        <v>2568</v>
      </c>
      <c r="G376" s="33" t="s">
        <v>2711</v>
      </c>
      <c r="H376" s="188">
        <v>0</v>
      </c>
      <c r="I376" s="188">
        <v>0</v>
      </c>
      <c r="J376" s="327">
        <v>67200</v>
      </c>
      <c r="K376" s="71">
        <f t="shared" si="7"/>
        <v>67200</v>
      </c>
    </row>
    <row r="377" spans="1:11" s="3" customFormat="1" ht="38.25">
      <c r="A377" s="8">
        <v>88</v>
      </c>
      <c r="B377" s="331" t="s">
        <v>2712</v>
      </c>
      <c r="C377" s="19" t="s">
        <v>2568</v>
      </c>
      <c r="D377" s="19" t="s">
        <v>2648</v>
      </c>
      <c r="E377" s="19"/>
      <c r="F377" s="19" t="s">
        <v>2568</v>
      </c>
      <c r="G377" s="33" t="s">
        <v>2713</v>
      </c>
      <c r="H377" s="188">
        <v>0</v>
      </c>
      <c r="I377" s="188">
        <v>0</v>
      </c>
      <c r="J377" s="327">
        <v>101800</v>
      </c>
      <c r="K377" s="71">
        <f t="shared" si="7"/>
        <v>101800</v>
      </c>
    </row>
    <row r="378" spans="1:11" s="3" customFormat="1" ht="51">
      <c r="A378" s="8">
        <v>89</v>
      </c>
      <c r="B378" s="331" t="s">
        <v>2714</v>
      </c>
      <c r="C378" s="19" t="s">
        <v>2568</v>
      </c>
      <c r="D378" s="19" t="s">
        <v>2648</v>
      </c>
      <c r="E378" s="19"/>
      <c r="F378" s="19" t="s">
        <v>2568</v>
      </c>
      <c r="G378" s="33" t="s">
        <v>2715</v>
      </c>
      <c r="H378" s="188">
        <v>0</v>
      </c>
      <c r="I378" s="188">
        <v>0</v>
      </c>
      <c r="J378" s="327">
        <v>56000</v>
      </c>
      <c r="K378" s="71">
        <f t="shared" si="7"/>
        <v>56000</v>
      </c>
    </row>
    <row r="379" spans="1:11" s="3" customFormat="1" ht="38.25">
      <c r="A379" s="8">
        <v>90</v>
      </c>
      <c r="B379" s="323" t="s">
        <v>85</v>
      </c>
      <c r="C379" s="19" t="s">
        <v>2568</v>
      </c>
      <c r="D379" s="19" t="s">
        <v>2648</v>
      </c>
      <c r="E379" s="19"/>
      <c r="F379" s="19" t="s">
        <v>2568</v>
      </c>
      <c r="G379" s="329" t="s">
        <v>2716</v>
      </c>
      <c r="H379" s="188">
        <v>0</v>
      </c>
      <c r="I379" s="188">
        <v>0</v>
      </c>
      <c r="J379" s="324">
        <v>70000</v>
      </c>
      <c r="K379" s="71">
        <f t="shared" si="7"/>
        <v>70000</v>
      </c>
    </row>
    <row r="380" spans="1:11" s="3" customFormat="1" ht="25.5">
      <c r="A380" s="8">
        <v>91</v>
      </c>
      <c r="B380" s="331" t="s">
        <v>2717</v>
      </c>
      <c r="C380" s="19" t="s">
        <v>2568</v>
      </c>
      <c r="D380" s="19" t="s">
        <v>2648</v>
      </c>
      <c r="E380" s="19"/>
      <c r="F380" s="19" t="s">
        <v>2568</v>
      </c>
      <c r="G380" s="33" t="s">
        <v>2718</v>
      </c>
      <c r="H380" s="188">
        <v>0</v>
      </c>
      <c r="I380" s="188">
        <v>0</v>
      </c>
      <c r="J380" s="327">
        <v>25200</v>
      </c>
      <c r="K380" s="71">
        <f t="shared" si="7"/>
        <v>25200</v>
      </c>
    </row>
    <row r="381" spans="1:11" s="3" customFormat="1" ht="25.5">
      <c r="A381" s="8">
        <v>92</v>
      </c>
      <c r="B381" s="331" t="s">
        <v>2719</v>
      </c>
      <c r="C381" s="19" t="s">
        <v>2568</v>
      </c>
      <c r="D381" s="19" t="s">
        <v>2648</v>
      </c>
      <c r="E381" s="19"/>
      <c r="F381" s="19" t="s">
        <v>2568</v>
      </c>
      <c r="G381" s="33" t="s">
        <v>2720</v>
      </c>
      <c r="H381" s="188">
        <v>0</v>
      </c>
      <c r="I381" s="188">
        <v>0</v>
      </c>
      <c r="J381" s="327">
        <v>44100</v>
      </c>
      <c r="K381" s="71">
        <f t="shared" si="7"/>
        <v>44100</v>
      </c>
    </row>
    <row r="382" spans="1:11" s="3" customFormat="1" ht="25.5">
      <c r="A382" s="8">
        <v>93</v>
      </c>
      <c r="B382" s="331" t="s">
        <v>2685</v>
      </c>
      <c r="C382" s="19" t="s">
        <v>2568</v>
      </c>
      <c r="D382" s="19" t="s">
        <v>2648</v>
      </c>
      <c r="E382" s="19"/>
      <c r="F382" s="19" t="s">
        <v>2568</v>
      </c>
      <c r="G382" s="33" t="s">
        <v>2721</v>
      </c>
      <c r="H382" s="188">
        <v>0</v>
      </c>
      <c r="I382" s="188">
        <v>0</v>
      </c>
      <c r="J382" s="327">
        <v>46800</v>
      </c>
      <c r="K382" s="71">
        <f t="shared" si="7"/>
        <v>46800</v>
      </c>
    </row>
    <row r="383" spans="1:11" s="3" customFormat="1" ht="25.5">
      <c r="A383" s="8">
        <v>94</v>
      </c>
      <c r="B383" s="331" t="s">
        <v>2722</v>
      </c>
      <c r="C383" s="19" t="s">
        <v>2568</v>
      </c>
      <c r="D383" s="19" t="s">
        <v>2648</v>
      </c>
      <c r="E383" s="19"/>
      <c r="F383" s="19" t="s">
        <v>2568</v>
      </c>
      <c r="G383" s="33" t="s">
        <v>2721</v>
      </c>
      <c r="H383" s="188">
        <v>0</v>
      </c>
      <c r="I383" s="188">
        <v>0</v>
      </c>
      <c r="J383" s="327">
        <v>27200</v>
      </c>
      <c r="K383" s="71">
        <f t="shared" si="7"/>
        <v>27200</v>
      </c>
    </row>
    <row r="384" spans="1:11" s="3" customFormat="1" ht="25.5">
      <c r="A384" s="8">
        <v>95</v>
      </c>
      <c r="B384" s="331" t="s">
        <v>2723</v>
      </c>
      <c r="C384" s="19" t="s">
        <v>2568</v>
      </c>
      <c r="D384" s="19" t="s">
        <v>2648</v>
      </c>
      <c r="E384" s="19"/>
      <c r="F384" s="19" t="s">
        <v>2568</v>
      </c>
      <c r="G384" s="33" t="s">
        <v>2721</v>
      </c>
      <c r="H384" s="188">
        <v>0</v>
      </c>
      <c r="I384" s="188">
        <v>0</v>
      </c>
      <c r="J384" s="327">
        <v>25200</v>
      </c>
      <c r="K384" s="71">
        <f t="shared" si="7"/>
        <v>25200</v>
      </c>
    </row>
    <row r="385" spans="1:11" s="3" customFormat="1" ht="25.5">
      <c r="A385" s="8">
        <v>96</v>
      </c>
      <c r="B385" s="331" t="s">
        <v>2724</v>
      </c>
      <c r="C385" s="19" t="s">
        <v>2568</v>
      </c>
      <c r="D385" s="19" t="s">
        <v>2648</v>
      </c>
      <c r="E385" s="19"/>
      <c r="F385" s="19" t="s">
        <v>2568</v>
      </c>
      <c r="G385" s="33" t="s">
        <v>2721</v>
      </c>
      <c r="H385" s="188">
        <v>0</v>
      </c>
      <c r="I385" s="188">
        <v>0</v>
      </c>
      <c r="J385" s="327">
        <v>44800</v>
      </c>
      <c r="K385" s="71">
        <f t="shared" si="7"/>
        <v>44800</v>
      </c>
    </row>
    <row r="386" spans="1:11" s="3" customFormat="1" ht="25.5">
      <c r="A386" s="8">
        <v>97</v>
      </c>
      <c r="B386" s="323" t="s">
        <v>2725</v>
      </c>
      <c r="C386" s="19" t="s">
        <v>2568</v>
      </c>
      <c r="D386" s="19" t="s">
        <v>2648</v>
      </c>
      <c r="E386" s="19"/>
      <c r="F386" s="19" t="s">
        <v>2568</v>
      </c>
      <c r="G386" s="323" t="s">
        <v>2726</v>
      </c>
      <c r="H386" s="188">
        <v>0</v>
      </c>
      <c r="I386" s="188">
        <v>0</v>
      </c>
      <c r="J386" s="327">
        <v>44800</v>
      </c>
      <c r="K386" s="71">
        <f t="shared" si="7"/>
        <v>44800</v>
      </c>
    </row>
    <row r="387" spans="1:11" s="3" customFormat="1" ht="38.25">
      <c r="A387" s="8">
        <v>98</v>
      </c>
      <c r="B387" s="323" t="s">
        <v>2704</v>
      </c>
      <c r="C387" s="19" t="s">
        <v>2568</v>
      </c>
      <c r="D387" s="19" t="s">
        <v>2648</v>
      </c>
      <c r="E387" s="19"/>
      <c r="F387" s="19" t="s">
        <v>2568</v>
      </c>
      <c r="G387" s="323" t="s">
        <v>2727</v>
      </c>
      <c r="H387" s="188">
        <v>0</v>
      </c>
      <c r="I387" s="188">
        <v>0</v>
      </c>
      <c r="J387" s="327">
        <v>6300</v>
      </c>
      <c r="K387" s="71">
        <f t="shared" si="7"/>
        <v>6300</v>
      </c>
    </row>
    <row r="388" spans="1:11" s="3" customFormat="1" ht="38.25">
      <c r="A388" s="8">
        <v>99</v>
      </c>
      <c r="B388" s="323" t="s">
        <v>2705</v>
      </c>
      <c r="C388" s="19" t="s">
        <v>2568</v>
      </c>
      <c r="D388" s="19" t="s">
        <v>2648</v>
      </c>
      <c r="E388" s="19"/>
      <c r="F388" s="19" t="s">
        <v>2568</v>
      </c>
      <c r="G388" s="323" t="s">
        <v>2727</v>
      </c>
      <c r="H388" s="188">
        <v>0</v>
      </c>
      <c r="I388" s="188">
        <v>0</v>
      </c>
      <c r="J388" s="327">
        <v>4200</v>
      </c>
      <c r="K388" s="71">
        <f t="shared" si="7"/>
        <v>4200</v>
      </c>
    </row>
    <row r="389" spans="1:11" s="3" customFormat="1" ht="38.25">
      <c r="A389" s="8">
        <v>100</v>
      </c>
      <c r="B389" s="323" t="s">
        <v>2673</v>
      </c>
      <c r="C389" s="19" t="s">
        <v>2568</v>
      </c>
      <c r="D389" s="19" t="s">
        <v>2648</v>
      </c>
      <c r="E389" s="19"/>
      <c r="F389" s="19" t="s">
        <v>2568</v>
      </c>
      <c r="G389" s="323" t="s">
        <v>2727</v>
      </c>
      <c r="H389" s="188">
        <v>0</v>
      </c>
      <c r="I389" s="188">
        <v>0</v>
      </c>
      <c r="J389" s="327">
        <v>6300</v>
      </c>
      <c r="K389" s="71">
        <f t="shared" si="7"/>
        <v>6300</v>
      </c>
    </row>
    <row r="390" spans="1:11" s="3" customFormat="1" ht="38.25">
      <c r="A390" s="8">
        <v>101</v>
      </c>
      <c r="B390" s="323" t="s">
        <v>2702</v>
      </c>
      <c r="C390" s="19" t="s">
        <v>2568</v>
      </c>
      <c r="D390" s="19" t="s">
        <v>2648</v>
      </c>
      <c r="E390" s="19"/>
      <c r="F390" s="19" t="s">
        <v>2568</v>
      </c>
      <c r="G390" s="323" t="s">
        <v>2727</v>
      </c>
      <c r="H390" s="188">
        <v>0</v>
      </c>
      <c r="I390" s="188">
        <v>0</v>
      </c>
      <c r="J390" s="327">
        <v>16800</v>
      </c>
      <c r="K390" s="71">
        <f t="shared" si="7"/>
        <v>16800</v>
      </c>
    </row>
    <row r="391" spans="1:11" s="3" customFormat="1" ht="38.25">
      <c r="A391" s="8">
        <v>102</v>
      </c>
      <c r="B391" s="323" t="s">
        <v>2705</v>
      </c>
      <c r="C391" s="19" t="s">
        <v>2568</v>
      </c>
      <c r="D391" s="19" t="s">
        <v>2648</v>
      </c>
      <c r="E391" s="19"/>
      <c r="F391" s="19" t="s">
        <v>2568</v>
      </c>
      <c r="G391" s="323" t="s">
        <v>2728</v>
      </c>
      <c r="H391" s="188">
        <v>0</v>
      </c>
      <c r="I391" s="188">
        <v>0</v>
      </c>
      <c r="J391" s="327">
        <v>4200</v>
      </c>
      <c r="K391" s="71">
        <f t="shared" si="7"/>
        <v>4200</v>
      </c>
    </row>
    <row r="392" spans="1:11" s="3" customFormat="1" ht="38.25">
      <c r="A392" s="8">
        <v>103</v>
      </c>
      <c r="B392" s="323" t="s">
        <v>2702</v>
      </c>
      <c r="C392" s="19" t="s">
        <v>2568</v>
      </c>
      <c r="D392" s="19" t="s">
        <v>2648</v>
      </c>
      <c r="E392" s="19"/>
      <c r="F392" s="19" t="s">
        <v>2568</v>
      </c>
      <c r="G392" s="323" t="s">
        <v>2728</v>
      </c>
      <c r="H392" s="188">
        <v>0</v>
      </c>
      <c r="I392" s="188">
        <v>0</v>
      </c>
      <c r="J392" s="327">
        <v>16800</v>
      </c>
      <c r="K392" s="71">
        <f t="shared" si="7"/>
        <v>16800</v>
      </c>
    </row>
    <row r="393" spans="1:11" s="3" customFormat="1" ht="38.25">
      <c r="A393" s="8">
        <v>104</v>
      </c>
      <c r="B393" s="323" t="s">
        <v>2673</v>
      </c>
      <c r="C393" s="19" t="s">
        <v>2568</v>
      </c>
      <c r="D393" s="19" t="s">
        <v>2648</v>
      </c>
      <c r="E393" s="19"/>
      <c r="F393" s="19" t="s">
        <v>2568</v>
      </c>
      <c r="G393" s="323" t="s">
        <v>2728</v>
      </c>
      <c r="H393" s="188">
        <v>0</v>
      </c>
      <c r="I393" s="188">
        <v>0</v>
      </c>
      <c r="J393" s="327">
        <v>6300</v>
      </c>
      <c r="K393" s="71">
        <f t="shared" si="7"/>
        <v>6300</v>
      </c>
    </row>
    <row r="394" spans="1:11" s="3" customFormat="1" ht="25.5">
      <c r="A394" s="8">
        <v>105</v>
      </c>
      <c r="B394" s="323" t="s">
        <v>2729</v>
      </c>
      <c r="C394" s="19" t="s">
        <v>2568</v>
      </c>
      <c r="D394" s="19" t="s">
        <v>2648</v>
      </c>
      <c r="E394" s="19"/>
      <c r="F394" s="19" t="s">
        <v>2568</v>
      </c>
      <c r="G394" s="323" t="s">
        <v>2730</v>
      </c>
      <c r="H394" s="188">
        <v>0</v>
      </c>
      <c r="I394" s="188">
        <v>0</v>
      </c>
      <c r="J394" s="327">
        <v>44800</v>
      </c>
      <c r="K394" s="71">
        <f t="shared" si="7"/>
        <v>44800</v>
      </c>
    </row>
    <row r="395" spans="1:11" s="3" customFormat="1" ht="25.5">
      <c r="A395" s="8">
        <v>106</v>
      </c>
      <c r="B395" s="323" t="s">
        <v>2731</v>
      </c>
      <c r="C395" s="19" t="s">
        <v>2568</v>
      </c>
      <c r="D395" s="19" t="s">
        <v>2648</v>
      </c>
      <c r="E395" s="19"/>
      <c r="F395" s="19" t="s">
        <v>2568</v>
      </c>
      <c r="G395" s="323" t="s">
        <v>2730</v>
      </c>
      <c r="H395" s="188">
        <v>0</v>
      </c>
      <c r="I395" s="188">
        <v>0</v>
      </c>
      <c r="J395" s="327">
        <v>44800</v>
      </c>
      <c r="K395" s="71">
        <f t="shared" si="7"/>
        <v>44800</v>
      </c>
    </row>
    <row r="396" spans="1:11" s="3" customFormat="1" ht="25.5">
      <c r="A396" s="8">
        <v>107</v>
      </c>
      <c r="B396" s="323" t="s">
        <v>2732</v>
      </c>
      <c r="C396" s="19" t="s">
        <v>2568</v>
      </c>
      <c r="D396" s="19" t="s">
        <v>2648</v>
      </c>
      <c r="E396" s="19"/>
      <c r="F396" s="19" t="s">
        <v>2568</v>
      </c>
      <c r="G396" s="323" t="s">
        <v>2730</v>
      </c>
      <c r="H396" s="188">
        <v>0</v>
      </c>
      <c r="I396" s="188">
        <v>0</v>
      </c>
      <c r="J396" s="327">
        <v>44800</v>
      </c>
      <c r="K396" s="71">
        <f t="shared" si="7"/>
        <v>44800</v>
      </c>
    </row>
    <row r="397" spans="1:11" s="3" customFormat="1" ht="25.5">
      <c r="A397" s="8">
        <v>108</v>
      </c>
      <c r="B397" s="323" t="s">
        <v>2733</v>
      </c>
      <c r="C397" s="19" t="s">
        <v>2568</v>
      </c>
      <c r="D397" s="19" t="s">
        <v>2648</v>
      </c>
      <c r="E397" s="19"/>
      <c r="F397" s="19" t="s">
        <v>2568</v>
      </c>
      <c r="G397" s="323" t="s">
        <v>2730</v>
      </c>
      <c r="H397" s="188">
        <v>0</v>
      </c>
      <c r="I397" s="188">
        <v>0</v>
      </c>
      <c r="J397" s="327">
        <v>44800</v>
      </c>
      <c r="K397" s="71">
        <f t="shared" si="7"/>
        <v>44800</v>
      </c>
    </row>
    <row r="398" spans="1:11" s="31" customFormat="1">
      <c r="A398" s="32"/>
      <c r="B398" s="28"/>
      <c r="C398" s="28"/>
      <c r="D398" s="32"/>
      <c r="E398" s="32"/>
      <c r="F398" s="32"/>
      <c r="G398" s="28" t="s">
        <v>307</v>
      </c>
      <c r="H398" s="188">
        <f>SUM(H290:H397)</f>
        <v>0</v>
      </c>
      <c r="I398" s="188">
        <f t="shared" ref="I398:K398" si="8">SUM(I290:I397)</f>
        <v>0</v>
      </c>
      <c r="J398" s="188">
        <f t="shared" si="8"/>
        <v>7221388</v>
      </c>
      <c r="K398" s="188">
        <f t="shared" si="8"/>
        <v>7221388</v>
      </c>
    </row>
    <row r="399" spans="1:11" s="31" customFormat="1">
      <c r="A399" s="32"/>
      <c r="B399" s="28"/>
      <c r="C399" s="28"/>
      <c r="D399" s="32"/>
      <c r="E399" s="32"/>
      <c r="F399" s="32"/>
      <c r="G399" s="28" t="s">
        <v>309</v>
      </c>
      <c r="H399" s="29">
        <f>SUM(H286+H398)</f>
        <v>28105727.609999999</v>
      </c>
      <c r="I399" s="29">
        <f t="shared" ref="I399:K399" si="9">SUM(I286+I398)</f>
        <v>10384583</v>
      </c>
      <c r="J399" s="29">
        <f t="shared" si="9"/>
        <v>39792549.899999999</v>
      </c>
      <c r="K399" s="29">
        <f t="shared" si="9"/>
        <v>57513694.509999998</v>
      </c>
    </row>
    <row r="400" spans="1:11" s="3" customFormat="1">
      <c r="A400" s="1"/>
      <c r="B400" s="2"/>
      <c r="C400" s="2"/>
      <c r="D400" s="1"/>
      <c r="E400" s="1"/>
      <c r="F400" s="1"/>
      <c r="G400" s="2"/>
      <c r="H400" s="1"/>
      <c r="I400" s="1"/>
      <c r="J400" s="27"/>
      <c r="K400" s="1"/>
    </row>
    <row r="401" spans="1:11" s="3" customFormat="1">
      <c r="A401" s="1"/>
      <c r="D401" s="1"/>
      <c r="E401" s="1"/>
      <c r="F401" s="1"/>
      <c r="G401" s="2"/>
      <c r="H401" s="1"/>
      <c r="I401" s="1"/>
      <c r="J401" s="1"/>
      <c r="K401" s="27"/>
    </row>
    <row r="402" spans="1:11" s="3" customFormat="1" ht="25.5">
      <c r="A402" s="1"/>
      <c r="B402" s="45" t="s">
        <v>185</v>
      </c>
      <c r="C402" s="45"/>
      <c r="D402" s="1"/>
      <c r="E402" s="1"/>
      <c r="F402" s="1"/>
      <c r="G402" s="2"/>
      <c r="H402" s="780"/>
      <c r="I402" s="1"/>
      <c r="J402" s="1"/>
      <c r="K402" s="1"/>
    </row>
    <row r="403" spans="1:11" s="3" customFormat="1">
      <c r="A403" s="1"/>
      <c r="B403" s="45"/>
      <c r="C403" s="45"/>
      <c r="D403" s="1"/>
      <c r="E403" s="1"/>
      <c r="F403" s="1"/>
      <c r="G403" s="2"/>
      <c r="H403" s="1"/>
      <c r="I403" s="1"/>
      <c r="J403" s="1"/>
      <c r="K403" s="1"/>
    </row>
    <row r="404" spans="1:11" s="3" customFormat="1">
      <c r="A404" s="1"/>
      <c r="B404" s="45" t="s">
        <v>186</v>
      </c>
      <c r="C404" s="45"/>
      <c r="D404" s="1"/>
      <c r="E404" s="1"/>
      <c r="F404" s="1"/>
      <c r="G404" s="2"/>
      <c r="H404" s="27"/>
      <c r="I404" s="27"/>
      <c r="J404" s="1"/>
      <c r="K404" s="1"/>
    </row>
    <row r="405" spans="1:11" s="3" customFormat="1">
      <c r="A405" s="1"/>
      <c r="B405" s="2"/>
      <c r="C405" s="2"/>
      <c r="D405" s="1"/>
      <c r="E405" s="1"/>
      <c r="F405" s="1"/>
      <c r="G405" s="2"/>
      <c r="H405" s="1"/>
      <c r="I405" s="1"/>
      <c r="J405" s="1"/>
      <c r="K405" s="1"/>
    </row>
    <row r="406" spans="1:11" s="3" customFormat="1">
      <c r="A406" s="1"/>
      <c r="B406" s="2"/>
      <c r="C406" s="2"/>
      <c r="D406" s="1"/>
      <c r="E406" s="1"/>
      <c r="F406" s="1"/>
      <c r="G406" s="2"/>
      <c r="H406" s="1"/>
      <c r="I406" s="1"/>
      <c r="J406" s="1"/>
      <c r="K406" s="1"/>
    </row>
    <row r="407" spans="1:11" s="3" customFormat="1" ht="13.5" thickBot="1">
      <c r="A407" s="1"/>
      <c r="B407" s="2"/>
      <c r="C407" s="2"/>
      <c r="D407" s="1"/>
      <c r="E407" s="1"/>
      <c r="F407" s="1"/>
      <c r="G407" s="2"/>
      <c r="H407" s="1"/>
      <c r="I407" s="1"/>
      <c r="J407" s="1"/>
      <c r="K407" s="1"/>
    </row>
    <row r="408" spans="1:11" s="3" customFormat="1" ht="15" thickBot="1">
      <c r="A408" s="1"/>
      <c r="B408" s="1358" t="s">
        <v>336</v>
      </c>
      <c r="C408" s="1360" t="s">
        <v>337</v>
      </c>
      <c r="D408" s="1361"/>
      <c r="E408" s="1361"/>
      <c r="F408" s="1362"/>
      <c r="G408" s="1363" t="s">
        <v>338</v>
      </c>
      <c r="H408" s="1"/>
      <c r="I408" s="1"/>
      <c r="J408" s="1"/>
      <c r="K408" s="1"/>
    </row>
    <row r="409" spans="1:11" s="3" customFormat="1" ht="29.25" thickBot="1">
      <c r="A409" s="1"/>
      <c r="B409" s="1359"/>
      <c r="C409" s="90" t="s">
        <v>339</v>
      </c>
      <c r="D409" s="90" t="s">
        <v>340</v>
      </c>
      <c r="E409" s="90" t="s">
        <v>341</v>
      </c>
      <c r="F409" s="90" t="s">
        <v>342</v>
      </c>
      <c r="G409" s="1364"/>
      <c r="H409" s="1"/>
      <c r="I409" s="1"/>
      <c r="J409" s="1"/>
      <c r="K409" s="1"/>
    </row>
    <row r="410" spans="1:11" s="3" customFormat="1" ht="29.25" thickBot="1">
      <c r="A410" s="1"/>
      <c r="B410" s="91" t="s">
        <v>343</v>
      </c>
      <c r="C410" s="90">
        <v>0</v>
      </c>
      <c r="D410" s="90">
        <v>0</v>
      </c>
      <c r="E410" s="90">
        <v>0</v>
      </c>
      <c r="F410" s="90">
        <v>0</v>
      </c>
      <c r="G410" s="90">
        <f>SUM(C410:F410)</f>
        <v>0</v>
      </c>
      <c r="H410" s="1"/>
      <c r="I410" s="1"/>
      <c r="J410" s="1"/>
      <c r="K410" s="1"/>
    </row>
    <row r="411" spans="1:11" s="3" customFormat="1" ht="45.75" thickBot="1">
      <c r="A411" s="1"/>
      <c r="B411" s="92" t="s">
        <v>344</v>
      </c>
      <c r="C411" s="93">
        <v>18876022</v>
      </c>
      <c r="D411" s="93">
        <v>2972184.9</v>
      </c>
      <c r="E411" s="93">
        <v>9717729.6099999994</v>
      </c>
      <c r="F411" s="93">
        <v>18726370</v>
      </c>
      <c r="G411" s="90">
        <f t="shared" ref="G411:G415" si="10">SUM(C411:F411)</f>
        <v>50292306.509999998</v>
      </c>
      <c r="H411" s="1"/>
      <c r="I411" s="1"/>
      <c r="J411" s="1"/>
      <c r="K411" s="1"/>
    </row>
    <row r="412" spans="1:11" s="3" customFormat="1" ht="60.75" thickBot="1">
      <c r="A412" s="1"/>
      <c r="B412" s="92" t="s">
        <v>345</v>
      </c>
      <c r="C412" s="93">
        <v>0</v>
      </c>
      <c r="D412" s="93">
        <v>0</v>
      </c>
      <c r="E412" s="93">
        <v>0</v>
      </c>
      <c r="F412" s="93">
        <v>0</v>
      </c>
      <c r="G412" s="90">
        <f t="shared" si="10"/>
        <v>0</v>
      </c>
      <c r="H412" s="1"/>
      <c r="I412" s="1"/>
      <c r="J412" s="1"/>
      <c r="K412" s="1"/>
    </row>
    <row r="413" spans="1:11" s="3" customFormat="1" ht="30.75" thickBot="1">
      <c r="A413" s="1"/>
      <c r="B413" s="92" t="s">
        <v>346</v>
      </c>
      <c r="C413" s="93">
        <v>5676988</v>
      </c>
      <c r="D413" s="93">
        <v>1544400</v>
      </c>
      <c r="E413" s="93">
        <v>0</v>
      </c>
      <c r="F413" s="93">
        <v>0</v>
      </c>
      <c r="G413" s="90">
        <f t="shared" si="10"/>
        <v>7221388</v>
      </c>
      <c r="H413" s="1"/>
      <c r="I413" s="1"/>
      <c r="J413" s="1"/>
      <c r="K413" s="1"/>
    </row>
    <row r="414" spans="1:11" s="3" customFormat="1" ht="29.25" thickBot="1">
      <c r="A414" s="1"/>
      <c r="B414" s="94" t="s">
        <v>347</v>
      </c>
      <c r="C414" s="93">
        <f>SUM(C411:C413)</f>
        <v>24553010</v>
      </c>
      <c r="D414" s="93">
        <f t="shared" ref="D414:F414" si="11">SUM(D411:D413)</f>
        <v>4516584.9000000004</v>
      </c>
      <c r="E414" s="93">
        <f t="shared" si="11"/>
        <v>9717729.6099999994</v>
      </c>
      <c r="F414" s="93">
        <f t="shared" si="11"/>
        <v>18726370</v>
      </c>
      <c r="G414" s="90">
        <f t="shared" si="10"/>
        <v>57513694.509999998</v>
      </c>
      <c r="H414" s="1"/>
      <c r="I414" s="1"/>
      <c r="J414" s="1"/>
      <c r="K414" s="1"/>
    </row>
    <row r="415" spans="1:11" s="3" customFormat="1" ht="15" thickBot="1">
      <c r="A415" s="1"/>
      <c r="B415" s="91" t="s">
        <v>348</v>
      </c>
      <c r="C415" s="90">
        <f>C414+C410</f>
        <v>24553010</v>
      </c>
      <c r="D415" s="90">
        <f t="shared" ref="D415:F415" si="12">D414+D410</f>
        <v>4516584.9000000004</v>
      </c>
      <c r="E415" s="90">
        <f t="shared" si="12"/>
        <v>9717729.6099999994</v>
      </c>
      <c r="F415" s="90">
        <f t="shared" si="12"/>
        <v>18726370</v>
      </c>
      <c r="G415" s="90">
        <f t="shared" si="10"/>
        <v>57513694.509999998</v>
      </c>
      <c r="H415" s="1"/>
      <c r="I415" s="1"/>
      <c r="J415" s="1"/>
      <c r="K415" s="1"/>
    </row>
    <row r="416" spans="1:11" s="3" customFormat="1" ht="15" thickBot="1">
      <c r="A416" s="1"/>
      <c r="B416" s="91" t="s">
        <v>349</v>
      </c>
      <c r="C416" s="95">
        <v>0.54</v>
      </c>
      <c r="D416" s="95">
        <v>0.14000000000000001</v>
      </c>
      <c r="E416" s="95">
        <v>0.12</v>
      </c>
      <c r="F416" s="95">
        <v>0.2</v>
      </c>
      <c r="G416" s="95">
        <v>1</v>
      </c>
      <c r="H416" s="1"/>
      <c r="I416" s="1"/>
      <c r="J416" s="1"/>
      <c r="K416" s="1"/>
    </row>
    <row r="417" spans="1:11" s="3" customFormat="1">
      <c r="A417" s="1"/>
      <c r="B417" s="2"/>
      <c r="C417" s="2"/>
      <c r="D417" s="1"/>
      <c r="E417" s="1"/>
      <c r="F417" s="1"/>
      <c r="G417" s="2"/>
      <c r="H417" s="1"/>
      <c r="I417" s="1"/>
      <c r="J417" s="1"/>
      <c r="K417" s="1"/>
    </row>
    <row r="418" spans="1:11" s="3" customFormat="1">
      <c r="A418" s="1"/>
      <c r="B418" s="2"/>
      <c r="C418" s="2"/>
      <c r="D418" s="1"/>
      <c r="E418" s="1"/>
      <c r="F418" s="1"/>
      <c r="G418" s="2"/>
      <c r="H418" s="1"/>
      <c r="I418" s="1"/>
      <c r="J418" s="1"/>
      <c r="K418" s="1"/>
    </row>
    <row r="419" spans="1:11" s="3" customFormat="1">
      <c r="A419" s="1"/>
      <c r="B419" s="2"/>
      <c r="C419" s="2"/>
      <c r="D419" s="1"/>
      <c r="E419" s="1"/>
      <c r="F419" s="1"/>
      <c r="G419" s="2"/>
      <c r="H419" s="1"/>
      <c r="I419" s="1"/>
      <c r="J419" s="1"/>
      <c r="K419" s="1"/>
    </row>
    <row r="420" spans="1:11" s="3" customFormat="1">
      <c r="A420" s="1"/>
      <c r="B420" s="2"/>
      <c r="C420" s="2"/>
      <c r="D420" s="1"/>
      <c r="E420" s="1"/>
      <c r="F420" s="1"/>
      <c r="G420" s="2"/>
      <c r="H420" s="1"/>
      <c r="I420" s="1"/>
      <c r="J420" s="1"/>
      <c r="K420" s="1"/>
    </row>
    <row r="421" spans="1:11" s="3" customFormat="1">
      <c r="A421" s="1"/>
      <c r="B421" s="2"/>
      <c r="C421" s="2"/>
      <c r="D421" s="1"/>
      <c r="E421" s="1"/>
      <c r="F421" s="1"/>
      <c r="G421" s="2"/>
      <c r="H421" s="1"/>
      <c r="I421" s="1"/>
      <c r="J421" s="1"/>
      <c r="K421" s="1"/>
    </row>
    <row r="422" spans="1:11" s="3" customFormat="1">
      <c r="A422" s="1"/>
      <c r="B422" s="2"/>
      <c r="C422" s="2"/>
      <c r="D422" s="1"/>
      <c r="E422" s="1"/>
      <c r="F422" s="1"/>
      <c r="G422" s="2"/>
      <c r="H422" s="1"/>
      <c r="I422" s="1"/>
      <c r="J422" s="1"/>
      <c r="K422" s="1"/>
    </row>
    <row r="423" spans="1:11" s="3" customFormat="1">
      <c r="A423" s="1"/>
      <c r="B423" s="2"/>
      <c r="C423" s="2"/>
      <c r="D423" s="1"/>
      <c r="E423" s="1"/>
      <c r="F423" s="1"/>
      <c r="G423" s="2"/>
      <c r="H423" s="1"/>
      <c r="I423" s="1"/>
      <c r="J423" s="1"/>
      <c r="K423" s="1"/>
    </row>
    <row r="424" spans="1:11" s="3" customFormat="1">
      <c r="A424" s="1"/>
      <c r="B424" s="2"/>
      <c r="C424" s="2"/>
      <c r="D424" s="1"/>
      <c r="E424" s="1"/>
      <c r="F424" s="1"/>
      <c r="G424" s="2"/>
      <c r="H424" s="1"/>
      <c r="I424" s="1"/>
      <c r="J424" s="1"/>
      <c r="K424" s="1"/>
    </row>
    <row r="425" spans="1:11" s="3" customFormat="1">
      <c r="A425" s="1"/>
      <c r="B425" s="2"/>
      <c r="C425" s="2"/>
      <c r="D425" s="1"/>
      <c r="E425" s="1"/>
      <c r="F425" s="1"/>
      <c r="G425" s="2"/>
      <c r="H425" s="1"/>
      <c r="I425" s="1"/>
      <c r="J425" s="1"/>
      <c r="K425" s="1"/>
    </row>
    <row r="426" spans="1:11" s="3" customFormat="1">
      <c r="A426" s="1"/>
      <c r="B426" s="2"/>
      <c r="C426" s="2"/>
      <c r="D426" s="1"/>
      <c r="E426" s="1"/>
      <c r="F426" s="1"/>
      <c r="G426" s="2"/>
      <c r="H426" s="1"/>
      <c r="I426" s="1"/>
      <c r="J426" s="1"/>
      <c r="K426" s="1"/>
    </row>
    <row r="427" spans="1:11" s="3" customFormat="1">
      <c r="A427" s="1"/>
      <c r="B427" s="2"/>
      <c r="C427" s="2"/>
      <c r="D427" s="1"/>
      <c r="E427" s="1"/>
      <c r="F427" s="1"/>
      <c r="G427" s="2"/>
      <c r="H427" s="1"/>
      <c r="I427" s="1"/>
      <c r="J427" s="1"/>
      <c r="K427" s="1"/>
    </row>
    <row r="428" spans="1:11" s="3" customFormat="1">
      <c r="A428" s="1"/>
      <c r="B428" s="2"/>
      <c r="C428" s="2"/>
      <c r="D428" s="1"/>
      <c r="E428" s="1"/>
      <c r="F428" s="1"/>
      <c r="G428" s="2"/>
      <c r="H428" s="1"/>
      <c r="I428" s="1"/>
      <c r="J428" s="1"/>
      <c r="K428" s="1"/>
    </row>
    <row r="429" spans="1:11" s="3" customFormat="1">
      <c r="A429" s="1"/>
      <c r="B429" s="2"/>
      <c r="C429" s="2"/>
      <c r="D429" s="1"/>
      <c r="E429" s="1"/>
      <c r="F429" s="1"/>
      <c r="G429" s="2"/>
      <c r="H429" s="1"/>
      <c r="I429" s="1"/>
      <c r="J429" s="1"/>
      <c r="K429" s="1"/>
    </row>
    <row r="430" spans="1:11" s="3" customFormat="1">
      <c r="A430" s="1"/>
      <c r="B430" s="2"/>
      <c r="C430" s="2"/>
      <c r="D430" s="1"/>
      <c r="E430" s="1"/>
      <c r="F430" s="1"/>
      <c r="G430" s="2"/>
      <c r="H430" s="1"/>
      <c r="I430" s="1"/>
      <c r="J430" s="1"/>
      <c r="K430" s="1"/>
    </row>
    <row r="431" spans="1:11" s="3" customFormat="1">
      <c r="A431" s="1"/>
      <c r="B431" s="2"/>
      <c r="C431" s="2"/>
      <c r="D431" s="1"/>
      <c r="E431" s="1"/>
      <c r="F431" s="1"/>
      <c r="G431" s="2"/>
      <c r="H431" s="1"/>
      <c r="I431" s="1"/>
      <c r="J431" s="1"/>
      <c r="K431" s="1"/>
    </row>
    <row r="432" spans="1:11" s="3" customFormat="1">
      <c r="A432" s="1"/>
      <c r="B432" s="2"/>
      <c r="C432" s="2"/>
      <c r="D432" s="1"/>
      <c r="E432" s="1"/>
      <c r="F432" s="1"/>
      <c r="G432" s="2"/>
      <c r="H432" s="1"/>
      <c r="I432" s="1"/>
      <c r="J432" s="1"/>
      <c r="K432" s="1"/>
    </row>
    <row r="433" spans="1:11" s="3" customFormat="1">
      <c r="A433" s="1"/>
      <c r="B433" s="2"/>
      <c r="C433" s="2"/>
      <c r="D433" s="1"/>
      <c r="E433" s="1"/>
      <c r="F433" s="1"/>
      <c r="G433" s="2"/>
      <c r="H433" s="1"/>
      <c r="I433" s="1"/>
      <c r="J433" s="1"/>
      <c r="K433" s="1"/>
    </row>
    <row r="434" spans="1:11" s="3" customFormat="1">
      <c r="A434" s="1"/>
      <c r="B434" s="2"/>
      <c r="C434" s="2"/>
      <c r="D434" s="1"/>
      <c r="E434" s="1"/>
      <c r="F434" s="1"/>
      <c r="G434" s="2"/>
      <c r="H434" s="1"/>
      <c r="I434" s="1"/>
      <c r="J434" s="1"/>
      <c r="K434" s="1"/>
    </row>
    <row r="435" spans="1:11" s="3" customFormat="1">
      <c r="A435" s="1"/>
      <c r="B435" s="2"/>
      <c r="C435" s="2"/>
      <c r="D435" s="1"/>
      <c r="E435" s="1"/>
      <c r="F435" s="1"/>
      <c r="G435" s="2"/>
      <c r="H435" s="1"/>
      <c r="I435" s="1"/>
      <c r="J435" s="1"/>
      <c r="K435" s="1"/>
    </row>
    <row r="436" spans="1:11" s="3" customFormat="1">
      <c r="A436" s="1"/>
      <c r="B436" s="2"/>
      <c r="C436" s="2"/>
      <c r="D436" s="1"/>
      <c r="E436" s="1"/>
      <c r="F436" s="1"/>
      <c r="G436" s="2"/>
      <c r="H436" s="1"/>
      <c r="I436" s="1"/>
      <c r="J436" s="1"/>
      <c r="K436" s="1"/>
    </row>
    <row r="437" spans="1:11" s="3" customFormat="1">
      <c r="A437" s="1"/>
      <c r="B437" s="2"/>
      <c r="C437" s="2"/>
      <c r="D437" s="1"/>
      <c r="E437" s="1"/>
      <c r="F437" s="1"/>
      <c r="G437" s="2"/>
      <c r="H437" s="1"/>
      <c r="I437" s="1"/>
      <c r="J437" s="1"/>
      <c r="K437" s="1"/>
    </row>
    <row r="438" spans="1:11" s="3" customFormat="1">
      <c r="A438" s="1"/>
      <c r="B438" s="2"/>
      <c r="C438" s="2"/>
      <c r="D438" s="1"/>
      <c r="E438" s="1"/>
      <c r="F438" s="1"/>
      <c r="G438" s="2"/>
      <c r="H438" s="1"/>
      <c r="I438" s="1"/>
      <c r="J438" s="1"/>
      <c r="K438" s="1"/>
    </row>
    <row r="439" spans="1:11" s="3" customFormat="1">
      <c r="A439" s="1"/>
      <c r="B439" s="2"/>
      <c r="C439" s="2"/>
      <c r="D439" s="1"/>
      <c r="E439" s="1"/>
      <c r="F439" s="1"/>
      <c r="G439" s="2"/>
      <c r="H439" s="1"/>
      <c r="I439" s="1"/>
      <c r="J439" s="1"/>
      <c r="K439" s="1"/>
    </row>
    <row r="440" spans="1:11" s="3" customFormat="1">
      <c r="A440" s="1"/>
      <c r="B440" s="2"/>
      <c r="C440" s="2"/>
      <c r="D440" s="1"/>
      <c r="E440" s="1"/>
      <c r="F440" s="1"/>
      <c r="G440" s="2"/>
      <c r="H440" s="1"/>
      <c r="I440" s="1"/>
      <c r="J440" s="1"/>
      <c r="K440" s="1"/>
    </row>
    <row r="441" spans="1:11" s="3" customFormat="1">
      <c r="A441" s="1"/>
      <c r="B441" s="2"/>
      <c r="C441" s="2"/>
      <c r="D441" s="1"/>
      <c r="E441" s="1"/>
      <c r="F441" s="1"/>
      <c r="G441" s="2"/>
      <c r="H441" s="1"/>
      <c r="I441" s="1"/>
      <c r="J441" s="1"/>
      <c r="K441" s="1"/>
    </row>
    <row r="442" spans="1:11" s="3" customFormat="1">
      <c r="A442" s="1"/>
      <c r="B442" s="2"/>
      <c r="C442" s="2"/>
      <c r="D442" s="1"/>
      <c r="E442" s="1"/>
      <c r="F442" s="1"/>
      <c r="G442" s="2"/>
      <c r="H442" s="1"/>
      <c r="I442" s="1"/>
      <c r="J442" s="1"/>
      <c r="K442" s="1"/>
    </row>
    <row r="443" spans="1:11" s="3" customFormat="1">
      <c r="A443" s="1"/>
      <c r="B443" s="2"/>
      <c r="C443" s="2"/>
      <c r="D443" s="1"/>
      <c r="E443" s="1"/>
      <c r="F443" s="1"/>
      <c r="G443" s="2"/>
      <c r="H443" s="1"/>
      <c r="I443" s="1"/>
      <c r="J443" s="1"/>
      <c r="K443" s="1"/>
    </row>
    <row r="444" spans="1:11" s="3" customFormat="1">
      <c r="A444" s="1"/>
      <c r="B444" s="2"/>
      <c r="C444" s="2"/>
      <c r="D444" s="1"/>
      <c r="E444" s="1"/>
      <c r="F444" s="1"/>
      <c r="G444" s="2"/>
      <c r="H444" s="1"/>
      <c r="I444" s="1"/>
      <c r="J444" s="1"/>
      <c r="K444" s="1"/>
    </row>
    <row r="445" spans="1:11" s="3" customFormat="1">
      <c r="A445" s="1"/>
      <c r="B445" s="2"/>
      <c r="C445" s="2"/>
      <c r="D445" s="1"/>
      <c r="E445" s="1"/>
      <c r="F445" s="1"/>
      <c r="G445" s="2"/>
      <c r="H445" s="1"/>
      <c r="I445" s="1"/>
      <c r="J445" s="1"/>
      <c r="K445" s="1"/>
    </row>
    <row r="446" spans="1:11" s="3" customFormat="1">
      <c r="A446" s="1"/>
      <c r="B446" s="2"/>
      <c r="C446" s="2"/>
      <c r="D446" s="1"/>
      <c r="E446" s="1"/>
      <c r="F446" s="1"/>
      <c r="G446" s="2"/>
      <c r="H446" s="1"/>
      <c r="I446" s="1"/>
      <c r="J446" s="1"/>
      <c r="K446" s="1"/>
    </row>
    <row r="447" spans="1:11" s="3" customFormat="1">
      <c r="A447" s="1"/>
      <c r="B447" s="2"/>
      <c r="C447" s="2"/>
      <c r="D447" s="1"/>
      <c r="E447" s="1"/>
      <c r="F447" s="1"/>
      <c r="G447" s="2"/>
      <c r="H447" s="1"/>
      <c r="I447" s="1"/>
      <c r="J447" s="1"/>
      <c r="K447" s="1"/>
    </row>
    <row r="448" spans="1:11" s="3" customFormat="1">
      <c r="A448" s="1"/>
      <c r="B448" s="2"/>
      <c r="C448" s="2"/>
      <c r="D448" s="1"/>
      <c r="E448" s="1"/>
      <c r="F448" s="1"/>
      <c r="G448" s="2"/>
      <c r="H448" s="1"/>
      <c r="I448" s="1"/>
      <c r="J448" s="1"/>
      <c r="K448" s="1"/>
    </row>
    <row r="449" spans="1:11" s="3" customFormat="1">
      <c r="A449" s="1"/>
      <c r="B449" s="2"/>
      <c r="C449" s="2"/>
      <c r="D449" s="1"/>
      <c r="E449" s="1"/>
      <c r="F449" s="1"/>
      <c r="G449" s="2"/>
      <c r="H449" s="1"/>
      <c r="I449" s="1"/>
      <c r="J449" s="1"/>
      <c r="K449" s="1"/>
    </row>
    <row r="450" spans="1:11" s="3" customFormat="1">
      <c r="A450" s="1"/>
      <c r="B450" s="2"/>
      <c r="C450" s="2"/>
      <c r="D450" s="1"/>
      <c r="E450" s="1"/>
      <c r="F450" s="1"/>
      <c r="G450" s="2"/>
      <c r="H450" s="1"/>
      <c r="I450" s="1"/>
      <c r="J450" s="1"/>
      <c r="K450" s="1"/>
    </row>
    <row r="477" spans="1:11" s="30" customFormat="1">
      <c r="A477" s="1"/>
      <c r="B477" s="2"/>
      <c r="C477" s="2"/>
      <c r="D477" s="1"/>
      <c r="E477" s="1"/>
      <c r="F477" s="1"/>
      <c r="G477" s="2"/>
      <c r="H477" s="1"/>
      <c r="I477" s="1"/>
      <c r="J477" s="1"/>
      <c r="K477" s="1"/>
    </row>
  </sheetData>
  <mergeCells count="5">
    <mergeCell ref="B408:B409"/>
    <mergeCell ref="C408:F408"/>
    <mergeCell ref="G408:G409"/>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L193"/>
  <sheetViews>
    <sheetView topLeftCell="E123" workbookViewId="0">
      <selection activeCell="L189" sqref="L189"/>
    </sheetView>
  </sheetViews>
  <sheetFormatPr defaultColWidth="8.7109375" defaultRowHeight="12.75"/>
  <cols>
    <col min="1" max="1" width="8.7109375" style="229"/>
    <col min="2" max="2" width="21.5703125" style="229" customWidth="1"/>
    <col min="3" max="3" width="17.7109375" style="229" customWidth="1"/>
    <col min="4" max="4" width="17.7109375" style="230" customWidth="1"/>
    <col min="5" max="5" width="12.28515625" style="733" bestFit="1" customWidth="1"/>
    <col min="6" max="6" width="18.5703125" style="733" bestFit="1" customWidth="1"/>
    <col min="7" max="7" width="32.85546875" style="229" customWidth="1"/>
    <col min="8" max="8" width="17.28515625" style="231" customWidth="1"/>
    <col min="9" max="10" width="20.42578125" style="229" customWidth="1"/>
    <col min="11" max="11" width="25.42578125" style="229" customWidth="1"/>
    <col min="12" max="16384" width="8.7109375" style="229"/>
  </cols>
  <sheetData>
    <row r="1" spans="1:12">
      <c r="A1" s="1375" t="s">
        <v>0</v>
      </c>
      <c r="B1" s="1375" t="s">
        <v>312</v>
      </c>
      <c r="C1" s="1375" t="s">
        <v>313</v>
      </c>
      <c r="D1" s="1375" t="s">
        <v>314</v>
      </c>
      <c r="E1" s="1377" t="s">
        <v>315</v>
      </c>
      <c r="F1" s="1377" t="s">
        <v>316</v>
      </c>
      <c r="G1" s="1375" t="s">
        <v>2</v>
      </c>
      <c r="H1" s="232" t="s">
        <v>317</v>
      </c>
      <c r="I1" s="233" t="s">
        <v>318</v>
      </c>
      <c r="J1" s="233" t="s">
        <v>319</v>
      </c>
      <c r="K1" s="233" t="s">
        <v>187</v>
      </c>
    </row>
    <row r="2" spans="1:12">
      <c r="A2" s="1376"/>
      <c r="B2" s="1376"/>
      <c r="C2" s="1376"/>
      <c r="D2" s="1376"/>
      <c r="E2" s="1378"/>
      <c r="F2" s="1378"/>
      <c r="G2" s="1376"/>
      <c r="H2" s="232" t="s">
        <v>3</v>
      </c>
      <c r="I2" s="233" t="s">
        <v>4</v>
      </c>
      <c r="J2" s="233" t="s">
        <v>320</v>
      </c>
      <c r="K2" s="233" t="s">
        <v>321</v>
      </c>
    </row>
    <row r="3" spans="1:12" s="240" customFormat="1">
      <c r="A3" s="234">
        <v>1</v>
      </c>
      <c r="B3" s="245" t="s">
        <v>2249</v>
      </c>
      <c r="C3" s="235" t="s">
        <v>956</v>
      </c>
      <c r="D3" s="236"/>
      <c r="E3" s="734"/>
      <c r="F3" s="734"/>
      <c r="G3" s="238"/>
      <c r="H3" s="239"/>
      <c r="I3" s="477"/>
      <c r="J3" s="239">
        <v>647200</v>
      </c>
      <c r="K3" s="239">
        <f t="shared" ref="K3:K19" si="0">H3-I3+J3</f>
        <v>647200</v>
      </c>
    </row>
    <row r="4" spans="1:12" s="240" customFormat="1">
      <c r="A4" s="234">
        <v>2</v>
      </c>
      <c r="B4" s="245" t="s">
        <v>2250</v>
      </c>
      <c r="C4" s="235" t="s">
        <v>956</v>
      </c>
      <c r="D4" s="236"/>
      <c r="E4" s="734"/>
      <c r="F4" s="734"/>
      <c r="G4" s="238"/>
      <c r="H4" s="239"/>
      <c r="I4" s="477"/>
      <c r="J4" s="239">
        <v>492000</v>
      </c>
      <c r="K4" s="239">
        <f t="shared" si="0"/>
        <v>492000</v>
      </c>
    </row>
    <row r="5" spans="1:12" s="240" customFormat="1">
      <c r="A5" s="234">
        <v>3</v>
      </c>
      <c r="B5" s="245" t="s">
        <v>2250</v>
      </c>
      <c r="C5" s="235" t="s">
        <v>956</v>
      </c>
      <c r="D5" s="236"/>
      <c r="E5" s="734"/>
      <c r="F5" s="734"/>
      <c r="G5" s="238"/>
      <c r="H5" s="239"/>
      <c r="I5" s="477"/>
      <c r="J5" s="239">
        <v>505300</v>
      </c>
      <c r="K5" s="239">
        <f t="shared" si="0"/>
        <v>505300</v>
      </c>
    </row>
    <row r="6" spans="1:12" s="240" customFormat="1">
      <c r="A6" s="234">
        <v>4</v>
      </c>
      <c r="B6" s="245" t="s">
        <v>2249</v>
      </c>
      <c r="C6" s="235" t="s">
        <v>956</v>
      </c>
      <c r="D6" s="236"/>
      <c r="E6" s="734"/>
      <c r="F6" s="734"/>
      <c r="G6" s="238"/>
      <c r="H6" s="239"/>
      <c r="I6" s="477"/>
      <c r="J6" s="239">
        <v>86390</v>
      </c>
      <c r="K6" s="239">
        <f t="shared" si="0"/>
        <v>86390</v>
      </c>
    </row>
    <row r="7" spans="1:12" s="240" customFormat="1">
      <c r="A7" s="234">
        <v>5</v>
      </c>
      <c r="B7" s="245" t="s">
        <v>2241</v>
      </c>
      <c r="C7" s="241" t="s">
        <v>404</v>
      </c>
      <c r="D7" s="236" t="s">
        <v>2318</v>
      </c>
      <c r="E7" s="735">
        <v>30632</v>
      </c>
      <c r="F7" s="736" t="s">
        <v>2242</v>
      </c>
      <c r="G7" s="243" t="s">
        <v>2319</v>
      </c>
      <c r="H7" s="244">
        <v>238560</v>
      </c>
      <c r="I7" s="477"/>
      <c r="J7" s="237"/>
      <c r="K7" s="239">
        <f t="shared" si="0"/>
        <v>238560</v>
      </c>
      <c r="L7" s="737"/>
    </row>
    <row r="8" spans="1:12" s="240" customFormat="1">
      <c r="A8" s="234">
        <v>6</v>
      </c>
      <c r="B8" s="245" t="s">
        <v>2251</v>
      </c>
      <c r="C8" s="246" t="s">
        <v>2320</v>
      </c>
      <c r="D8" s="236" t="s">
        <v>2318</v>
      </c>
      <c r="E8" s="735">
        <v>37605</v>
      </c>
      <c r="F8" s="738">
        <v>45068</v>
      </c>
      <c r="G8" s="247" t="s">
        <v>2321</v>
      </c>
      <c r="H8" s="244">
        <v>346110</v>
      </c>
      <c r="I8" s="477"/>
      <c r="J8" s="237"/>
      <c r="K8" s="239">
        <f t="shared" si="0"/>
        <v>346110</v>
      </c>
    </row>
    <row r="9" spans="1:12" s="240" customFormat="1">
      <c r="A9" s="234">
        <v>7</v>
      </c>
      <c r="B9" s="245" t="s">
        <v>2253</v>
      </c>
      <c r="C9" s="241" t="s">
        <v>376</v>
      </c>
      <c r="D9" s="236" t="s">
        <v>2322</v>
      </c>
      <c r="E9" s="735">
        <v>30720</v>
      </c>
      <c r="F9" s="739">
        <v>45293</v>
      </c>
      <c r="G9" s="243" t="s">
        <v>2323</v>
      </c>
      <c r="H9" s="244">
        <v>0</v>
      </c>
      <c r="I9" s="477"/>
      <c r="J9" s="244">
        <v>120000</v>
      </c>
      <c r="K9" s="239">
        <f t="shared" si="0"/>
        <v>120000</v>
      </c>
    </row>
    <row r="10" spans="1:12" s="240" customFormat="1">
      <c r="A10" s="234">
        <v>8</v>
      </c>
      <c r="B10" s="245" t="s">
        <v>2253</v>
      </c>
      <c r="C10" s="241" t="s">
        <v>376</v>
      </c>
      <c r="D10" s="236" t="s">
        <v>2322</v>
      </c>
      <c r="E10" s="735">
        <v>30724</v>
      </c>
      <c r="F10" s="735" t="s">
        <v>2254</v>
      </c>
      <c r="G10" s="243" t="s">
        <v>2324</v>
      </c>
      <c r="H10" s="244">
        <v>0</v>
      </c>
      <c r="I10" s="477"/>
      <c r="J10" s="244">
        <v>360000</v>
      </c>
      <c r="K10" s="239">
        <f t="shared" si="0"/>
        <v>360000</v>
      </c>
    </row>
    <row r="11" spans="1:12" s="240" customFormat="1">
      <c r="A11" s="234">
        <v>9</v>
      </c>
      <c r="B11" s="245" t="s">
        <v>2106</v>
      </c>
      <c r="C11" s="241" t="s">
        <v>376</v>
      </c>
      <c r="D11" s="236" t="s">
        <v>2325</v>
      </c>
      <c r="E11" s="734"/>
      <c r="F11" s="734"/>
      <c r="G11" s="243" t="s">
        <v>2326</v>
      </c>
      <c r="H11" s="244">
        <v>0</v>
      </c>
      <c r="I11" s="477"/>
      <c r="J11" s="244">
        <v>550600</v>
      </c>
      <c r="K11" s="239">
        <f t="shared" si="0"/>
        <v>550600</v>
      </c>
    </row>
    <row r="12" spans="1:12" s="240" customFormat="1">
      <c r="A12" s="234">
        <v>10</v>
      </c>
      <c r="B12" s="248" t="s">
        <v>2255</v>
      </c>
      <c r="C12" s="241" t="s">
        <v>376</v>
      </c>
      <c r="D12" s="236" t="s">
        <v>2327</v>
      </c>
      <c r="E12" s="735">
        <v>30726</v>
      </c>
      <c r="F12" s="735" t="s">
        <v>2328</v>
      </c>
      <c r="G12" s="249" t="s">
        <v>2329</v>
      </c>
      <c r="H12" s="244">
        <v>0</v>
      </c>
      <c r="I12" s="477"/>
      <c r="J12" s="244">
        <v>120000</v>
      </c>
      <c r="K12" s="239">
        <f t="shared" si="0"/>
        <v>120000</v>
      </c>
    </row>
    <row r="13" spans="1:12" s="240" customFormat="1">
      <c r="A13" s="234">
        <v>11</v>
      </c>
      <c r="B13" s="245" t="s">
        <v>2258</v>
      </c>
      <c r="C13" s="241" t="s">
        <v>376</v>
      </c>
      <c r="D13" s="236" t="s">
        <v>2330</v>
      </c>
      <c r="E13" s="735">
        <v>54880</v>
      </c>
      <c r="F13" s="735" t="s">
        <v>2257</v>
      </c>
      <c r="G13" s="249" t="s">
        <v>2331</v>
      </c>
      <c r="H13" s="244">
        <v>0</v>
      </c>
      <c r="I13" s="477"/>
      <c r="J13" s="244">
        <v>150000</v>
      </c>
      <c r="K13" s="239">
        <f t="shared" si="0"/>
        <v>150000</v>
      </c>
    </row>
    <row r="14" spans="1:12" s="240" customFormat="1">
      <c r="A14" s="234">
        <v>12</v>
      </c>
      <c r="B14" s="245" t="s">
        <v>2243</v>
      </c>
      <c r="C14" s="246" t="s">
        <v>376</v>
      </c>
      <c r="D14" s="236" t="s">
        <v>2327</v>
      </c>
      <c r="E14" s="735">
        <v>8080</v>
      </c>
      <c r="F14" s="735" t="s">
        <v>2244</v>
      </c>
      <c r="G14" s="247" t="s">
        <v>2332</v>
      </c>
      <c r="H14" s="244">
        <v>652616</v>
      </c>
      <c r="I14" s="478">
        <v>652616</v>
      </c>
      <c r="J14" s="237"/>
      <c r="K14" s="244">
        <f t="shared" si="0"/>
        <v>0</v>
      </c>
    </row>
    <row r="15" spans="1:12" s="240" customFormat="1">
      <c r="A15" s="234">
        <v>13</v>
      </c>
      <c r="B15" s="245" t="s">
        <v>2259</v>
      </c>
      <c r="C15" s="241" t="s">
        <v>376</v>
      </c>
      <c r="D15" s="236" t="s">
        <v>2333</v>
      </c>
      <c r="E15" s="735">
        <v>54876</v>
      </c>
      <c r="F15" s="735" t="s">
        <v>2260</v>
      </c>
      <c r="G15" s="249" t="s">
        <v>2334</v>
      </c>
      <c r="H15" s="244">
        <v>0</v>
      </c>
      <c r="I15" s="477"/>
      <c r="J15" s="244">
        <v>115000</v>
      </c>
      <c r="K15" s="239">
        <f t="shared" si="0"/>
        <v>115000</v>
      </c>
    </row>
    <row r="16" spans="1:12" s="240" customFormat="1">
      <c r="A16" s="234">
        <v>14</v>
      </c>
      <c r="B16" s="245" t="s">
        <v>2261</v>
      </c>
      <c r="C16" s="241" t="s">
        <v>376</v>
      </c>
      <c r="D16" s="236" t="s">
        <v>2335</v>
      </c>
      <c r="E16" s="735">
        <v>54876</v>
      </c>
      <c r="F16" s="735" t="s">
        <v>2260</v>
      </c>
      <c r="G16" s="249" t="s">
        <v>2336</v>
      </c>
      <c r="H16" s="244">
        <v>0</v>
      </c>
      <c r="I16" s="477"/>
      <c r="J16" s="244">
        <v>171000</v>
      </c>
      <c r="K16" s="239">
        <f t="shared" si="0"/>
        <v>171000</v>
      </c>
    </row>
    <row r="17" spans="1:11" s="240" customFormat="1">
      <c r="A17" s="234">
        <v>15</v>
      </c>
      <c r="B17" s="245" t="s">
        <v>2262</v>
      </c>
      <c r="C17" s="241" t="s">
        <v>376</v>
      </c>
      <c r="D17" s="236" t="s">
        <v>2333</v>
      </c>
      <c r="E17" s="735">
        <v>30733</v>
      </c>
      <c r="F17" s="739">
        <v>45632</v>
      </c>
      <c r="G17" s="249" t="s">
        <v>2337</v>
      </c>
      <c r="H17" s="244">
        <v>0</v>
      </c>
      <c r="I17" s="477"/>
      <c r="J17" s="244">
        <v>700000</v>
      </c>
      <c r="K17" s="239">
        <f t="shared" si="0"/>
        <v>700000</v>
      </c>
    </row>
    <row r="18" spans="1:11" s="240" customFormat="1">
      <c r="A18" s="234">
        <v>16</v>
      </c>
      <c r="B18" s="245" t="s">
        <v>2119</v>
      </c>
      <c r="C18" s="241" t="s">
        <v>376</v>
      </c>
      <c r="D18" s="236" t="s">
        <v>987</v>
      </c>
      <c r="E18" s="735">
        <v>54875</v>
      </c>
      <c r="F18" s="735" t="s">
        <v>2263</v>
      </c>
      <c r="G18" s="249" t="s">
        <v>2338</v>
      </c>
      <c r="H18" s="244">
        <v>0</v>
      </c>
      <c r="I18" s="477"/>
      <c r="J18" s="244">
        <v>360300</v>
      </c>
      <c r="K18" s="239">
        <f t="shared" si="0"/>
        <v>360300</v>
      </c>
    </row>
    <row r="19" spans="1:11" s="240" customFormat="1">
      <c r="A19" s="234">
        <v>17</v>
      </c>
      <c r="B19" s="245" t="s">
        <v>917</v>
      </c>
      <c r="C19" s="241" t="s">
        <v>376</v>
      </c>
      <c r="D19" s="236" t="s">
        <v>2327</v>
      </c>
      <c r="E19" s="734"/>
      <c r="F19" s="734"/>
      <c r="G19" s="243" t="s">
        <v>2339</v>
      </c>
      <c r="H19" s="244">
        <v>0</v>
      </c>
      <c r="I19" s="477"/>
      <c r="J19" s="244">
        <v>180000</v>
      </c>
      <c r="K19" s="239">
        <f t="shared" si="0"/>
        <v>180000</v>
      </c>
    </row>
    <row r="20" spans="1:11" s="240" customFormat="1">
      <c r="A20" s="234">
        <v>18</v>
      </c>
      <c r="B20" s="245" t="s">
        <v>464</v>
      </c>
      <c r="C20" s="241" t="s">
        <v>376</v>
      </c>
      <c r="D20" s="236" t="s">
        <v>2340</v>
      </c>
      <c r="E20" s="735">
        <v>30727</v>
      </c>
      <c r="F20" s="739">
        <v>45388</v>
      </c>
      <c r="G20" s="243" t="s">
        <v>2341</v>
      </c>
      <c r="H20" s="244">
        <v>0</v>
      </c>
      <c r="I20" s="478"/>
      <c r="J20" s="244">
        <v>683000</v>
      </c>
      <c r="K20" s="239">
        <v>683000</v>
      </c>
    </row>
    <row r="21" spans="1:11" s="240" customFormat="1">
      <c r="A21" s="234">
        <v>19</v>
      </c>
      <c r="B21" s="245" t="s">
        <v>2248</v>
      </c>
      <c r="C21" s="241" t="s">
        <v>376</v>
      </c>
      <c r="D21" s="236" t="s">
        <v>2342</v>
      </c>
      <c r="E21" s="734"/>
      <c r="F21" s="734"/>
      <c r="G21" s="243" t="s">
        <v>2343</v>
      </c>
      <c r="H21" s="244">
        <v>48900</v>
      </c>
      <c r="I21" s="477"/>
      <c r="J21" s="237"/>
      <c r="K21" s="239">
        <v>48900</v>
      </c>
    </row>
    <row r="22" spans="1:11" s="240" customFormat="1">
      <c r="A22" s="234">
        <v>20</v>
      </c>
      <c r="B22" s="245" t="s">
        <v>1794</v>
      </c>
      <c r="C22" s="241" t="s">
        <v>376</v>
      </c>
      <c r="D22" s="236" t="s">
        <v>2327</v>
      </c>
      <c r="E22" s="735">
        <v>30734</v>
      </c>
      <c r="F22" s="735" t="s">
        <v>2264</v>
      </c>
      <c r="G22" s="249" t="s">
        <v>2344</v>
      </c>
      <c r="H22" s="244">
        <v>0</v>
      </c>
      <c r="I22" s="477"/>
      <c r="J22" s="244">
        <v>175000</v>
      </c>
      <c r="K22" s="239">
        <f t="shared" ref="K22:K85" si="1">H22-I22+J22</f>
        <v>175000</v>
      </c>
    </row>
    <row r="23" spans="1:11" s="240" customFormat="1">
      <c r="A23" s="234">
        <v>21</v>
      </c>
      <c r="B23" s="245" t="s">
        <v>604</v>
      </c>
      <c r="C23" s="241" t="s">
        <v>376</v>
      </c>
      <c r="D23" s="236" t="s">
        <v>2252</v>
      </c>
      <c r="E23" s="734"/>
      <c r="F23" s="734"/>
      <c r="G23" s="243" t="s">
        <v>2345</v>
      </c>
      <c r="H23" s="244">
        <v>0</v>
      </c>
      <c r="I23" s="477"/>
      <c r="J23" s="244">
        <v>131040</v>
      </c>
      <c r="K23" s="239">
        <f t="shared" si="1"/>
        <v>131040</v>
      </c>
    </row>
    <row r="24" spans="1:11" s="240" customFormat="1">
      <c r="A24" s="234">
        <v>22</v>
      </c>
      <c r="B24" s="255" t="s">
        <v>1794</v>
      </c>
      <c r="C24" s="241" t="s">
        <v>376</v>
      </c>
      <c r="D24" s="236" t="s">
        <v>2327</v>
      </c>
      <c r="E24" s="734"/>
      <c r="F24" s="734"/>
      <c r="G24" s="251" t="s">
        <v>2346</v>
      </c>
      <c r="H24" s="244">
        <v>0</v>
      </c>
      <c r="I24" s="477"/>
      <c r="J24" s="252">
        <v>1121249</v>
      </c>
      <c r="K24" s="239">
        <f t="shared" si="1"/>
        <v>1121249</v>
      </c>
    </row>
    <row r="25" spans="1:11" s="240" customFormat="1">
      <c r="A25" s="234">
        <v>23</v>
      </c>
      <c r="B25" s="255" t="s">
        <v>2265</v>
      </c>
      <c r="C25" s="241" t="s">
        <v>376</v>
      </c>
      <c r="D25" s="236" t="s">
        <v>2256</v>
      </c>
      <c r="E25" s="734"/>
      <c r="F25" s="735" t="s">
        <v>2266</v>
      </c>
      <c r="G25" s="251" t="s">
        <v>2267</v>
      </c>
      <c r="H25" s="244">
        <v>0</v>
      </c>
      <c r="I25" s="477"/>
      <c r="J25" s="253">
        <v>150000</v>
      </c>
      <c r="K25" s="239">
        <f t="shared" si="1"/>
        <v>150000</v>
      </c>
    </row>
    <row r="26" spans="1:11" s="240" customFormat="1">
      <c r="A26" s="234">
        <v>24</v>
      </c>
      <c r="B26" s="255" t="s">
        <v>917</v>
      </c>
      <c r="C26" s="246" t="s">
        <v>376</v>
      </c>
      <c r="D26" s="236" t="s">
        <v>2327</v>
      </c>
      <c r="E26" s="735">
        <v>37618</v>
      </c>
      <c r="F26" s="739">
        <v>45388</v>
      </c>
      <c r="G26" s="255" t="s">
        <v>2268</v>
      </c>
      <c r="H26" s="244">
        <v>0</v>
      </c>
      <c r="I26" s="477"/>
      <c r="J26" s="252">
        <v>360000</v>
      </c>
      <c r="K26" s="244">
        <f t="shared" si="1"/>
        <v>360000</v>
      </c>
    </row>
    <row r="27" spans="1:11" s="240" customFormat="1">
      <c r="A27" s="234">
        <v>25</v>
      </c>
      <c r="B27" s="255" t="s">
        <v>1535</v>
      </c>
      <c r="C27" s="241" t="s">
        <v>376</v>
      </c>
      <c r="D27" s="236" t="s">
        <v>2327</v>
      </c>
      <c r="E27" s="735">
        <v>8032</v>
      </c>
      <c r="F27" s="739">
        <v>45509</v>
      </c>
      <c r="G27" s="251" t="s">
        <v>2269</v>
      </c>
      <c r="H27" s="253">
        <v>0</v>
      </c>
      <c r="I27" s="477"/>
      <c r="J27" s="253">
        <v>183000</v>
      </c>
      <c r="K27" s="239">
        <f t="shared" si="1"/>
        <v>183000</v>
      </c>
    </row>
    <row r="28" spans="1:11" s="240" customFormat="1">
      <c r="A28" s="234">
        <v>26</v>
      </c>
      <c r="B28" s="245" t="s">
        <v>2270</v>
      </c>
      <c r="C28" s="245" t="s">
        <v>956</v>
      </c>
      <c r="D28" s="236"/>
      <c r="E28" s="734"/>
      <c r="F28" s="734"/>
      <c r="G28" s="243"/>
      <c r="H28" s="253">
        <v>0</v>
      </c>
      <c r="I28" s="477"/>
      <c r="J28" s="243">
        <v>50000</v>
      </c>
      <c r="K28" s="239">
        <f t="shared" si="1"/>
        <v>50000</v>
      </c>
    </row>
    <row r="29" spans="1:11" s="240" customFormat="1">
      <c r="A29" s="234">
        <v>27</v>
      </c>
      <c r="B29" s="245" t="s">
        <v>2271</v>
      </c>
      <c r="C29" s="245" t="s">
        <v>956</v>
      </c>
      <c r="D29" s="236"/>
      <c r="E29" s="734"/>
      <c r="F29" s="734"/>
      <c r="G29" s="254"/>
      <c r="H29" s="253">
        <v>0</v>
      </c>
      <c r="I29" s="477"/>
      <c r="J29" s="254">
        <v>60000</v>
      </c>
      <c r="K29" s="239">
        <f t="shared" si="1"/>
        <v>60000</v>
      </c>
    </row>
    <row r="30" spans="1:11" s="240" customFormat="1">
      <c r="A30" s="234">
        <v>28</v>
      </c>
      <c r="B30" s="245" t="s">
        <v>2272</v>
      </c>
      <c r="C30" s="245" t="s">
        <v>956</v>
      </c>
      <c r="D30" s="236"/>
      <c r="E30" s="734"/>
      <c r="F30" s="734"/>
      <c r="G30" s="247"/>
      <c r="H30" s="253">
        <v>0</v>
      </c>
      <c r="I30" s="477"/>
      <c r="J30" s="247">
        <v>544700</v>
      </c>
      <c r="K30" s="239">
        <f t="shared" si="1"/>
        <v>544700</v>
      </c>
    </row>
    <row r="31" spans="1:11" s="240" customFormat="1">
      <c r="A31" s="234">
        <v>29</v>
      </c>
      <c r="B31" s="245" t="s">
        <v>1609</v>
      </c>
      <c r="C31" s="251" t="s">
        <v>376</v>
      </c>
      <c r="D31" s="236" t="s">
        <v>2347</v>
      </c>
      <c r="E31" s="740">
        <v>711871177124</v>
      </c>
      <c r="F31" s="741">
        <v>45383</v>
      </c>
      <c r="G31" s="243" t="s">
        <v>2273</v>
      </c>
      <c r="H31" s="253">
        <v>0</v>
      </c>
      <c r="I31" s="477"/>
      <c r="J31" s="243">
        <v>129250</v>
      </c>
      <c r="K31" s="239">
        <f t="shared" si="1"/>
        <v>129250</v>
      </c>
    </row>
    <row r="32" spans="1:11" s="240" customFormat="1">
      <c r="A32" s="234">
        <v>30</v>
      </c>
      <c r="B32" s="245" t="s">
        <v>1609</v>
      </c>
      <c r="C32" s="251" t="s">
        <v>376</v>
      </c>
      <c r="D32" s="236" t="s">
        <v>2347</v>
      </c>
      <c r="E32" s="734"/>
      <c r="F32" s="734"/>
      <c r="G32" s="243" t="s">
        <v>2274</v>
      </c>
      <c r="H32" s="253">
        <v>0</v>
      </c>
      <c r="I32" s="477"/>
      <c r="J32" s="243">
        <v>86200</v>
      </c>
      <c r="K32" s="239">
        <f t="shared" si="1"/>
        <v>86200</v>
      </c>
    </row>
    <row r="33" spans="1:11" s="240" customFormat="1">
      <c r="A33" s="234">
        <v>31</v>
      </c>
      <c r="B33" s="245" t="s">
        <v>1609</v>
      </c>
      <c r="C33" s="251" t="s">
        <v>376</v>
      </c>
      <c r="D33" s="236" t="s">
        <v>2347</v>
      </c>
      <c r="E33" s="734"/>
      <c r="F33" s="734"/>
      <c r="G33" s="243" t="s">
        <v>2273</v>
      </c>
      <c r="H33" s="253">
        <v>0</v>
      </c>
      <c r="I33" s="477"/>
      <c r="J33" s="243">
        <v>485692</v>
      </c>
      <c r="K33" s="239">
        <f t="shared" si="1"/>
        <v>485692</v>
      </c>
    </row>
    <row r="34" spans="1:11" s="240" customFormat="1">
      <c r="A34" s="234">
        <v>32</v>
      </c>
      <c r="B34" s="245" t="s">
        <v>2275</v>
      </c>
      <c r="C34" s="251" t="s">
        <v>376</v>
      </c>
      <c r="D34" s="236" t="s">
        <v>2348</v>
      </c>
      <c r="E34" s="742">
        <v>7134</v>
      </c>
      <c r="F34" s="742">
        <v>2024</v>
      </c>
      <c r="G34" s="243" t="s">
        <v>2276</v>
      </c>
      <c r="H34" s="253">
        <v>0</v>
      </c>
      <c r="I34" s="477"/>
      <c r="J34" s="243">
        <v>539928</v>
      </c>
      <c r="K34" s="239">
        <f t="shared" si="1"/>
        <v>539928</v>
      </c>
    </row>
    <row r="35" spans="1:11" s="240" customFormat="1">
      <c r="A35" s="234">
        <v>33</v>
      </c>
      <c r="B35" s="245" t="s">
        <v>2275</v>
      </c>
      <c r="C35" s="251" t="s">
        <v>376</v>
      </c>
      <c r="D35" s="236" t="s">
        <v>2348</v>
      </c>
      <c r="E35" s="742">
        <v>7134</v>
      </c>
      <c r="F35" s="742">
        <v>2024</v>
      </c>
      <c r="G35" s="243" t="s">
        <v>2277</v>
      </c>
      <c r="H35" s="253">
        <v>0</v>
      </c>
      <c r="I35" s="477"/>
      <c r="J35" s="243">
        <v>1079856</v>
      </c>
      <c r="K35" s="239">
        <f t="shared" si="1"/>
        <v>1079856</v>
      </c>
    </row>
    <row r="36" spans="1:11" s="240" customFormat="1">
      <c r="A36" s="234">
        <v>34</v>
      </c>
      <c r="B36" s="245" t="s">
        <v>2275</v>
      </c>
      <c r="C36" s="251" t="s">
        <v>376</v>
      </c>
      <c r="D36" s="236" t="s">
        <v>2348</v>
      </c>
      <c r="E36" s="742">
        <v>7134</v>
      </c>
      <c r="F36" s="742">
        <v>2024</v>
      </c>
      <c r="G36" s="243" t="s">
        <v>2278</v>
      </c>
      <c r="H36" s="253">
        <v>0</v>
      </c>
      <c r="I36" s="477"/>
      <c r="J36" s="243">
        <v>359952</v>
      </c>
      <c r="K36" s="239">
        <f t="shared" si="1"/>
        <v>359952</v>
      </c>
    </row>
    <row r="37" spans="1:11" s="240" customFormat="1">
      <c r="A37" s="234">
        <v>35</v>
      </c>
      <c r="B37" s="245" t="s">
        <v>2245</v>
      </c>
      <c r="C37" s="251" t="s">
        <v>376</v>
      </c>
      <c r="D37" s="236" t="s">
        <v>2349</v>
      </c>
      <c r="E37" s="735">
        <v>13003</v>
      </c>
      <c r="F37" s="743" t="s">
        <v>2246</v>
      </c>
      <c r="G37" s="243" t="s">
        <v>2350</v>
      </c>
      <c r="H37" s="247">
        <v>280140</v>
      </c>
      <c r="I37" s="479">
        <v>280140</v>
      </c>
      <c r="J37" s="237"/>
      <c r="K37" s="239">
        <f t="shared" si="1"/>
        <v>0</v>
      </c>
    </row>
    <row r="38" spans="1:11" s="240" customFormat="1">
      <c r="A38" s="234">
        <v>36</v>
      </c>
      <c r="B38" s="245" t="s">
        <v>2279</v>
      </c>
      <c r="C38" s="251" t="s">
        <v>376</v>
      </c>
      <c r="D38" s="236" t="s">
        <v>2351</v>
      </c>
      <c r="E38" s="735">
        <v>7122</v>
      </c>
      <c r="F38" s="735" t="s">
        <v>2247</v>
      </c>
      <c r="G38" s="243" t="s">
        <v>2280</v>
      </c>
      <c r="H38" s="247">
        <v>1181284</v>
      </c>
      <c r="I38" s="480">
        <f>750000+314870</f>
        <v>1064870</v>
      </c>
      <c r="J38" s="237"/>
      <c r="K38" s="239">
        <f t="shared" si="1"/>
        <v>116414</v>
      </c>
    </row>
    <row r="39" spans="1:11" s="240" customFormat="1">
      <c r="A39" s="234">
        <v>37</v>
      </c>
      <c r="B39" s="245" t="s">
        <v>158</v>
      </c>
      <c r="C39" s="251" t="s">
        <v>376</v>
      </c>
      <c r="D39" s="236" t="s">
        <v>2351</v>
      </c>
      <c r="E39" s="734"/>
      <c r="F39" s="734"/>
      <c r="G39" s="243" t="s">
        <v>2352</v>
      </c>
      <c r="H39" s="257">
        <v>0</v>
      </c>
      <c r="I39" s="477"/>
      <c r="J39" s="243">
        <v>159152</v>
      </c>
      <c r="K39" s="239">
        <f t="shared" si="1"/>
        <v>159152</v>
      </c>
    </row>
    <row r="40" spans="1:11" s="240" customFormat="1">
      <c r="A40" s="234">
        <v>38</v>
      </c>
      <c r="B40" s="255" t="s">
        <v>514</v>
      </c>
      <c r="C40" s="255" t="s">
        <v>376</v>
      </c>
      <c r="D40" s="236" t="s">
        <v>2353</v>
      </c>
      <c r="E40" s="734"/>
      <c r="F40" s="734"/>
      <c r="G40" s="255" t="s">
        <v>2281</v>
      </c>
      <c r="H40" s="257">
        <v>0</v>
      </c>
      <c r="I40" s="477"/>
      <c r="J40" s="252">
        <v>833697.2</v>
      </c>
      <c r="K40" s="239">
        <f t="shared" si="1"/>
        <v>833697.2</v>
      </c>
    </row>
    <row r="41" spans="1:11" s="240" customFormat="1">
      <c r="A41" s="234">
        <v>39</v>
      </c>
      <c r="B41" s="255" t="s">
        <v>2282</v>
      </c>
      <c r="C41" s="251" t="s">
        <v>376</v>
      </c>
      <c r="D41" s="236" t="s">
        <v>2283</v>
      </c>
      <c r="E41" s="742">
        <v>7130</v>
      </c>
      <c r="F41" s="742" t="s">
        <v>2284</v>
      </c>
      <c r="G41" s="251" t="s">
        <v>2285</v>
      </c>
      <c r="H41" s="257">
        <v>0</v>
      </c>
      <c r="I41" s="477"/>
      <c r="J41" s="253">
        <v>30000</v>
      </c>
      <c r="K41" s="239">
        <f t="shared" si="1"/>
        <v>30000</v>
      </c>
    </row>
    <row r="42" spans="1:11" s="240" customFormat="1">
      <c r="A42" s="234">
        <v>40</v>
      </c>
      <c r="B42" s="255" t="s">
        <v>2286</v>
      </c>
      <c r="C42" s="251" t="s">
        <v>376</v>
      </c>
      <c r="D42" s="236" t="s">
        <v>2347</v>
      </c>
      <c r="E42" s="742">
        <v>7397</v>
      </c>
      <c r="F42" s="742" t="s">
        <v>2254</v>
      </c>
      <c r="G42" s="251" t="s">
        <v>2287</v>
      </c>
      <c r="H42" s="257">
        <v>0</v>
      </c>
      <c r="I42" s="477"/>
      <c r="J42" s="253">
        <v>255200</v>
      </c>
      <c r="K42" s="239">
        <f t="shared" si="1"/>
        <v>255200</v>
      </c>
    </row>
    <row r="43" spans="1:11" s="240" customFormat="1">
      <c r="A43" s="234">
        <v>41</v>
      </c>
      <c r="B43" s="481" t="s">
        <v>3304</v>
      </c>
      <c r="C43" s="251" t="s">
        <v>2401</v>
      </c>
      <c r="D43" s="236" t="s">
        <v>2348</v>
      </c>
      <c r="E43" s="742"/>
      <c r="F43" s="742"/>
      <c r="G43" s="482" t="s">
        <v>3305</v>
      </c>
      <c r="H43" s="253">
        <v>0</v>
      </c>
      <c r="I43" s="477"/>
      <c r="J43" s="253">
        <v>250000</v>
      </c>
      <c r="K43" s="239">
        <f t="shared" si="1"/>
        <v>250000</v>
      </c>
    </row>
    <row r="44" spans="1:11" s="240" customFormat="1">
      <c r="A44" s="234">
        <v>42</v>
      </c>
      <c r="B44" s="483" t="s">
        <v>535</v>
      </c>
      <c r="C44" s="251" t="s">
        <v>2401</v>
      </c>
      <c r="D44" s="484" t="s">
        <v>3306</v>
      </c>
      <c r="E44" s="744"/>
      <c r="F44" s="744"/>
      <c r="G44" s="485" t="s">
        <v>3307</v>
      </c>
      <c r="H44" s="253">
        <v>0</v>
      </c>
      <c r="I44" s="486"/>
      <c r="J44" s="487">
        <v>250000</v>
      </c>
      <c r="K44" s="239">
        <f t="shared" si="1"/>
        <v>250000</v>
      </c>
    </row>
    <row r="45" spans="1:11" s="237" customFormat="1">
      <c r="A45" s="234">
        <v>43</v>
      </c>
      <c r="B45" s="488" t="s">
        <v>3010</v>
      </c>
      <c r="C45" s="251" t="s">
        <v>2401</v>
      </c>
      <c r="D45" s="236" t="s">
        <v>2348</v>
      </c>
      <c r="E45" s="742"/>
      <c r="F45" s="742"/>
      <c r="G45" s="477" t="s">
        <v>3308</v>
      </c>
      <c r="H45" s="253">
        <v>0</v>
      </c>
      <c r="I45" s="477"/>
      <c r="J45" s="253">
        <v>348225.75</v>
      </c>
      <c r="K45" s="239">
        <f t="shared" si="1"/>
        <v>348225.75</v>
      </c>
    </row>
    <row r="46" spans="1:11" s="237" customFormat="1">
      <c r="A46" s="234">
        <v>44</v>
      </c>
      <c r="B46" s="488" t="s">
        <v>3304</v>
      </c>
      <c r="C46" s="251" t="s">
        <v>2401</v>
      </c>
      <c r="D46" s="236" t="s">
        <v>2348</v>
      </c>
      <c r="E46" s="742"/>
      <c r="F46" s="742"/>
      <c r="G46" s="477" t="s">
        <v>3309</v>
      </c>
      <c r="H46" s="253">
        <v>0</v>
      </c>
      <c r="I46" s="477"/>
      <c r="J46" s="253">
        <v>269963</v>
      </c>
      <c r="K46" s="239">
        <f t="shared" si="1"/>
        <v>269963</v>
      </c>
    </row>
    <row r="47" spans="1:11" s="237" customFormat="1">
      <c r="A47" s="234">
        <v>45</v>
      </c>
      <c r="B47" s="482" t="s">
        <v>3310</v>
      </c>
      <c r="C47" s="251" t="s">
        <v>2401</v>
      </c>
      <c r="D47" s="236" t="s">
        <v>3326</v>
      </c>
      <c r="E47" s="742"/>
      <c r="F47" s="742"/>
      <c r="G47" s="477" t="s">
        <v>3311</v>
      </c>
      <c r="H47" s="253">
        <v>0</v>
      </c>
      <c r="I47" s="477"/>
      <c r="J47" s="253">
        <v>208250</v>
      </c>
      <c r="K47" s="239">
        <f t="shared" si="1"/>
        <v>208250</v>
      </c>
    </row>
    <row r="48" spans="1:11" s="237" customFormat="1">
      <c r="A48" s="234">
        <v>46</v>
      </c>
      <c r="B48" s="489" t="s">
        <v>3312</v>
      </c>
      <c r="C48" s="251" t="s">
        <v>2401</v>
      </c>
      <c r="D48" s="236" t="s">
        <v>3313</v>
      </c>
      <c r="E48" s="742">
        <v>13037</v>
      </c>
      <c r="F48" s="741">
        <v>45906</v>
      </c>
      <c r="G48" s="477" t="s">
        <v>3314</v>
      </c>
      <c r="H48" s="253">
        <v>0</v>
      </c>
      <c r="I48" s="477"/>
      <c r="J48" s="253">
        <v>50500</v>
      </c>
      <c r="K48" s="239">
        <f t="shared" si="1"/>
        <v>50500</v>
      </c>
    </row>
    <row r="49" spans="1:11" s="237" customFormat="1">
      <c r="A49" s="234">
        <v>47</v>
      </c>
      <c r="B49" s="488" t="s">
        <v>3315</v>
      </c>
      <c r="C49" s="251" t="s">
        <v>2401</v>
      </c>
      <c r="D49" s="236" t="s">
        <v>3316</v>
      </c>
      <c r="E49" s="742"/>
      <c r="F49" s="742"/>
      <c r="G49" s="477" t="s">
        <v>3317</v>
      </c>
      <c r="H49" s="253">
        <v>0</v>
      </c>
      <c r="I49" s="477"/>
      <c r="J49" s="253">
        <v>301319.2</v>
      </c>
      <c r="K49" s="239">
        <f t="shared" si="1"/>
        <v>301319.2</v>
      </c>
    </row>
    <row r="50" spans="1:11" s="237" customFormat="1">
      <c r="A50" s="234">
        <v>48</v>
      </c>
      <c r="B50" s="477" t="s">
        <v>3318</v>
      </c>
      <c r="C50" s="251" t="s">
        <v>2401</v>
      </c>
      <c r="D50" s="236" t="s">
        <v>3319</v>
      </c>
      <c r="E50" s="742"/>
      <c r="F50" s="742"/>
      <c r="G50" s="477" t="s">
        <v>3320</v>
      </c>
      <c r="H50" s="253">
        <v>0</v>
      </c>
      <c r="I50" s="477"/>
      <c r="J50" s="253">
        <v>305000</v>
      </c>
      <c r="K50" s="239">
        <f t="shared" si="1"/>
        <v>305000</v>
      </c>
    </row>
    <row r="51" spans="1:11" s="237" customFormat="1">
      <c r="A51" s="234">
        <v>49</v>
      </c>
      <c r="B51" s="477" t="s">
        <v>3321</v>
      </c>
      <c r="C51" s="251" t="s">
        <v>376</v>
      </c>
      <c r="D51" s="236" t="s">
        <v>3319</v>
      </c>
      <c r="E51" s="742"/>
      <c r="F51" s="742"/>
      <c r="G51" s="477" t="s">
        <v>3322</v>
      </c>
      <c r="H51" s="253">
        <v>0</v>
      </c>
      <c r="I51" s="477"/>
      <c r="J51" s="253">
        <v>225000</v>
      </c>
      <c r="K51" s="239">
        <f t="shared" si="1"/>
        <v>225000</v>
      </c>
    </row>
    <row r="52" spans="1:11" s="237" customFormat="1">
      <c r="A52" s="234">
        <v>50</v>
      </c>
      <c r="B52" s="477" t="s">
        <v>3318</v>
      </c>
      <c r="C52" s="251" t="s">
        <v>2401</v>
      </c>
      <c r="D52" s="236" t="s">
        <v>3319</v>
      </c>
      <c r="E52" s="735">
        <v>13013</v>
      </c>
      <c r="F52" s="745">
        <v>45575</v>
      </c>
      <c r="G52" s="477" t="s">
        <v>3320</v>
      </c>
      <c r="H52" s="253">
        <v>0</v>
      </c>
      <c r="I52" s="477"/>
      <c r="J52" s="253">
        <v>307000</v>
      </c>
      <c r="K52" s="239">
        <f t="shared" si="1"/>
        <v>307000</v>
      </c>
    </row>
    <row r="53" spans="1:11" s="237" customFormat="1">
      <c r="A53" s="234">
        <v>51</v>
      </c>
      <c r="B53" s="477" t="s">
        <v>3318</v>
      </c>
      <c r="C53" s="251" t="s">
        <v>2401</v>
      </c>
      <c r="D53" s="236" t="s">
        <v>3319</v>
      </c>
      <c r="E53" s="735">
        <v>13035</v>
      </c>
      <c r="F53" s="745">
        <v>45906</v>
      </c>
      <c r="G53" s="477" t="s">
        <v>3320</v>
      </c>
      <c r="H53" s="253"/>
      <c r="I53" s="477"/>
      <c r="J53" s="253">
        <v>285000</v>
      </c>
      <c r="K53" s="239">
        <f t="shared" si="1"/>
        <v>285000</v>
      </c>
    </row>
    <row r="54" spans="1:11" s="237" customFormat="1">
      <c r="A54" s="234">
        <v>52</v>
      </c>
      <c r="B54" s="477" t="s">
        <v>3323</v>
      </c>
      <c r="C54" s="251" t="s">
        <v>2401</v>
      </c>
      <c r="D54" s="236" t="s">
        <v>2354</v>
      </c>
      <c r="E54" s="742"/>
      <c r="F54" s="742"/>
      <c r="G54" s="477" t="s">
        <v>3324</v>
      </c>
      <c r="H54" s="253">
        <v>0</v>
      </c>
      <c r="I54" s="477"/>
      <c r="J54" s="253">
        <v>168000</v>
      </c>
      <c r="K54" s="239">
        <f t="shared" si="1"/>
        <v>168000</v>
      </c>
    </row>
    <row r="55" spans="1:11" s="237" customFormat="1">
      <c r="A55" s="234">
        <v>53</v>
      </c>
      <c r="B55" s="477" t="s">
        <v>3325</v>
      </c>
      <c r="C55" s="251" t="s">
        <v>2401</v>
      </c>
      <c r="D55" s="236" t="s">
        <v>3326</v>
      </c>
      <c r="E55" s="735">
        <v>13018</v>
      </c>
      <c r="F55" s="745">
        <v>45607</v>
      </c>
      <c r="G55" s="477" t="s">
        <v>3327</v>
      </c>
      <c r="H55" s="253">
        <v>0</v>
      </c>
      <c r="I55" s="477"/>
      <c r="J55" s="253">
        <v>365873</v>
      </c>
      <c r="K55" s="239">
        <f t="shared" si="1"/>
        <v>365873</v>
      </c>
    </row>
    <row r="56" spans="1:11" s="237" customFormat="1">
      <c r="A56" s="234">
        <v>54</v>
      </c>
      <c r="B56" s="477" t="s">
        <v>3325</v>
      </c>
      <c r="C56" s="251" t="s">
        <v>2401</v>
      </c>
      <c r="D56" s="236" t="s">
        <v>3326</v>
      </c>
      <c r="E56" s="742">
        <v>13020</v>
      </c>
      <c r="F56" s="742" t="s">
        <v>4503</v>
      </c>
      <c r="G56" s="477" t="s">
        <v>3327</v>
      </c>
      <c r="H56" s="253">
        <v>0</v>
      </c>
      <c r="I56" s="477"/>
      <c r="J56" s="253">
        <v>597386</v>
      </c>
      <c r="K56" s="239">
        <f t="shared" si="1"/>
        <v>597386</v>
      </c>
    </row>
    <row r="57" spans="1:11" s="237" customFormat="1">
      <c r="A57" s="234">
        <v>55</v>
      </c>
      <c r="B57" s="477" t="s">
        <v>3328</v>
      </c>
      <c r="C57" s="251" t="s">
        <v>2401</v>
      </c>
      <c r="D57" s="236" t="s">
        <v>2348</v>
      </c>
      <c r="E57" s="742"/>
      <c r="F57" s="742"/>
      <c r="G57" s="477" t="s">
        <v>3329</v>
      </c>
      <c r="H57" s="253">
        <v>0</v>
      </c>
      <c r="I57" s="477"/>
      <c r="J57" s="253">
        <v>1105000</v>
      </c>
      <c r="K57" s="239">
        <f t="shared" si="1"/>
        <v>1105000</v>
      </c>
    </row>
    <row r="58" spans="1:11" s="237" customFormat="1">
      <c r="A58" s="234">
        <v>56</v>
      </c>
      <c r="B58" s="477" t="s">
        <v>3330</v>
      </c>
      <c r="C58" s="251" t="s">
        <v>2401</v>
      </c>
      <c r="D58" s="236" t="s">
        <v>2283</v>
      </c>
      <c r="E58" s="742">
        <v>13036</v>
      </c>
      <c r="F58" s="742" t="s">
        <v>4504</v>
      </c>
      <c r="G58" s="477" t="s">
        <v>3331</v>
      </c>
      <c r="H58" s="253">
        <v>0</v>
      </c>
      <c r="I58" s="477"/>
      <c r="J58" s="253">
        <v>35000</v>
      </c>
      <c r="K58" s="239">
        <f t="shared" si="1"/>
        <v>35000</v>
      </c>
    </row>
    <row r="59" spans="1:11" s="237" customFormat="1">
      <c r="A59" s="234">
        <v>57</v>
      </c>
      <c r="B59" s="481" t="s">
        <v>224</v>
      </c>
      <c r="C59" s="251" t="s">
        <v>2401</v>
      </c>
      <c r="D59" s="236" t="s">
        <v>3326</v>
      </c>
      <c r="E59" s="742">
        <v>13040</v>
      </c>
      <c r="F59" s="742"/>
      <c r="G59" s="482" t="s">
        <v>3332</v>
      </c>
      <c r="H59" s="253">
        <v>0</v>
      </c>
      <c r="I59" s="477"/>
      <c r="J59" s="253">
        <v>171800</v>
      </c>
      <c r="K59" s="239">
        <f t="shared" si="1"/>
        <v>171800</v>
      </c>
    </row>
    <row r="60" spans="1:11" s="237" customFormat="1">
      <c r="A60" s="234">
        <v>58</v>
      </c>
      <c r="B60" s="477" t="s">
        <v>3325</v>
      </c>
      <c r="C60" s="251" t="s">
        <v>376</v>
      </c>
      <c r="D60" s="236" t="s">
        <v>3326</v>
      </c>
      <c r="E60" s="742">
        <v>21853</v>
      </c>
      <c r="F60" s="742" t="s">
        <v>4505</v>
      </c>
      <c r="G60" s="477" t="s">
        <v>3327</v>
      </c>
      <c r="H60" s="253">
        <v>0</v>
      </c>
      <c r="I60" s="477"/>
      <c r="J60" s="253">
        <v>403130</v>
      </c>
      <c r="K60" s="239">
        <f t="shared" si="1"/>
        <v>403130</v>
      </c>
    </row>
    <row r="61" spans="1:11" s="237" customFormat="1">
      <c r="A61" s="234">
        <v>59</v>
      </c>
      <c r="B61" s="477" t="s">
        <v>3325</v>
      </c>
      <c r="C61" s="251" t="s">
        <v>376</v>
      </c>
      <c r="D61" s="236" t="s">
        <v>3326</v>
      </c>
      <c r="E61" s="735" t="s">
        <v>4506</v>
      </c>
      <c r="F61" s="742" t="s">
        <v>4507</v>
      </c>
      <c r="G61" s="477" t="s">
        <v>3327</v>
      </c>
      <c r="H61" s="253">
        <v>0</v>
      </c>
      <c r="I61" s="477"/>
      <c r="J61" s="253">
        <v>560880</v>
      </c>
      <c r="K61" s="239">
        <f t="shared" si="1"/>
        <v>560880</v>
      </c>
    </row>
    <row r="62" spans="1:11" s="237" customFormat="1">
      <c r="A62" s="234">
        <v>60</v>
      </c>
      <c r="B62" s="477" t="s">
        <v>3325</v>
      </c>
      <c r="C62" s="251" t="s">
        <v>376</v>
      </c>
      <c r="D62" s="236" t="s">
        <v>3326</v>
      </c>
      <c r="E62" s="735">
        <v>21856</v>
      </c>
      <c r="F62" s="742" t="s">
        <v>4508</v>
      </c>
      <c r="G62" s="477" t="s">
        <v>3327</v>
      </c>
      <c r="H62" s="253">
        <v>0</v>
      </c>
      <c r="I62" s="477"/>
      <c r="J62" s="253">
        <v>356695</v>
      </c>
      <c r="K62" s="239">
        <f t="shared" si="1"/>
        <v>356695</v>
      </c>
    </row>
    <row r="63" spans="1:11" s="237" customFormat="1">
      <c r="A63" s="234">
        <v>61</v>
      </c>
      <c r="B63" s="477" t="s">
        <v>3318</v>
      </c>
      <c r="C63" s="251" t="s">
        <v>2401</v>
      </c>
      <c r="D63" s="236" t="s">
        <v>3333</v>
      </c>
      <c r="E63" s="742"/>
      <c r="F63" s="742"/>
      <c r="G63" s="477" t="s">
        <v>3320</v>
      </c>
      <c r="H63" s="253">
        <v>0</v>
      </c>
      <c r="I63" s="477"/>
      <c r="J63" s="253">
        <v>410000</v>
      </c>
      <c r="K63" s="239">
        <f t="shared" si="1"/>
        <v>410000</v>
      </c>
    </row>
    <row r="64" spans="1:11" s="240" customFormat="1">
      <c r="A64" s="234">
        <v>62</v>
      </c>
      <c r="B64" s="491" t="s">
        <v>2355</v>
      </c>
      <c r="C64" s="492" t="s">
        <v>376</v>
      </c>
      <c r="D64" s="493" t="s">
        <v>2354</v>
      </c>
      <c r="E64" s="746"/>
      <c r="F64" s="746"/>
      <c r="G64" s="494"/>
      <c r="H64" s="259">
        <v>0</v>
      </c>
      <c r="I64" s="496"/>
      <c r="J64" s="495">
        <v>33600</v>
      </c>
      <c r="K64" s="239">
        <f t="shared" si="1"/>
        <v>33600</v>
      </c>
    </row>
    <row r="65" spans="1:11" s="240" customFormat="1">
      <c r="A65" s="234">
        <v>63</v>
      </c>
      <c r="B65" s="242" t="s">
        <v>2355</v>
      </c>
      <c r="C65" s="258" t="s">
        <v>376</v>
      </c>
      <c r="D65" s="236" t="s">
        <v>2354</v>
      </c>
      <c r="E65" s="734"/>
      <c r="F65" s="734"/>
      <c r="G65" s="234"/>
      <c r="H65" s="259">
        <v>0</v>
      </c>
      <c r="I65" s="477"/>
      <c r="J65" s="259">
        <v>84000</v>
      </c>
      <c r="K65" s="239">
        <f t="shared" si="1"/>
        <v>84000</v>
      </c>
    </row>
    <row r="66" spans="1:11" s="240" customFormat="1">
      <c r="A66" s="234">
        <v>64</v>
      </c>
      <c r="B66" s="242" t="s">
        <v>2355</v>
      </c>
      <c r="C66" s="258" t="s">
        <v>376</v>
      </c>
      <c r="D66" s="236" t="s">
        <v>2354</v>
      </c>
      <c r="E66" s="734"/>
      <c r="F66" s="734"/>
      <c r="G66" s="234"/>
      <c r="H66" s="259">
        <v>0</v>
      </c>
      <c r="I66" s="477"/>
      <c r="J66" s="259">
        <v>84000</v>
      </c>
      <c r="K66" s="239">
        <f t="shared" si="1"/>
        <v>84000</v>
      </c>
    </row>
    <row r="67" spans="1:11" s="240" customFormat="1">
      <c r="A67" s="234">
        <v>65</v>
      </c>
      <c r="B67" s="747" t="s">
        <v>2356</v>
      </c>
      <c r="C67" s="260" t="s">
        <v>376</v>
      </c>
      <c r="D67" s="236" t="s">
        <v>2354</v>
      </c>
      <c r="E67" s="734"/>
      <c r="F67" s="734"/>
      <c r="G67" s="234"/>
      <c r="H67" s="259">
        <v>0</v>
      </c>
      <c r="I67" s="477"/>
      <c r="J67" s="259">
        <v>16800</v>
      </c>
      <c r="K67" s="239">
        <f t="shared" si="1"/>
        <v>16800</v>
      </c>
    </row>
    <row r="68" spans="1:11" s="240" customFormat="1">
      <c r="A68" s="234">
        <v>66</v>
      </c>
      <c r="B68" s="747" t="s">
        <v>2357</v>
      </c>
      <c r="C68" s="260" t="s">
        <v>376</v>
      </c>
      <c r="D68" s="236" t="s">
        <v>2354</v>
      </c>
      <c r="E68" s="734"/>
      <c r="F68" s="734"/>
      <c r="G68" s="234"/>
      <c r="H68" s="259">
        <v>0</v>
      </c>
      <c r="I68" s="477"/>
      <c r="J68" s="259">
        <v>33600</v>
      </c>
      <c r="K68" s="239">
        <f t="shared" si="1"/>
        <v>33600</v>
      </c>
    </row>
    <row r="69" spans="1:11" s="240" customFormat="1">
      <c r="A69" s="234">
        <v>67</v>
      </c>
      <c r="B69" s="747" t="s">
        <v>2357</v>
      </c>
      <c r="C69" s="260" t="s">
        <v>376</v>
      </c>
      <c r="D69" s="236" t="s">
        <v>2354</v>
      </c>
      <c r="E69" s="734"/>
      <c r="F69" s="734"/>
      <c r="G69" s="234"/>
      <c r="H69" s="259">
        <v>0</v>
      </c>
      <c r="I69" s="477"/>
      <c r="J69" s="259">
        <v>42000</v>
      </c>
      <c r="K69" s="239">
        <f t="shared" si="1"/>
        <v>42000</v>
      </c>
    </row>
    <row r="70" spans="1:11" s="240" customFormat="1">
      <c r="A70" s="234">
        <v>68</v>
      </c>
      <c r="B70" s="747" t="s">
        <v>2358</v>
      </c>
      <c r="C70" s="260" t="s">
        <v>376</v>
      </c>
      <c r="D70" s="236" t="s">
        <v>2354</v>
      </c>
      <c r="E70" s="734"/>
      <c r="F70" s="734"/>
      <c r="G70" s="234"/>
      <c r="H70" s="259">
        <v>0</v>
      </c>
      <c r="I70" s="477"/>
      <c r="J70" s="259">
        <v>56000</v>
      </c>
      <c r="K70" s="239">
        <f t="shared" si="1"/>
        <v>56000</v>
      </c>
    </row>
    <row r="71" spans="1:11" s="240" customFormat="1">
      <c r="A71" s="234">
        <v>69</v>
      </c>
      <c r="B71" s="747" t="s">
        <v>2359</v>
      </c>
      <c r="C71" s="260" t="s">
        <v>376</v>
      </c>
      <c r="D71" s="236" t="s">
        <v>2354</v>
      </c>
      <c r="E71" s="734"/>
      <c r="F71" s="734"/>
      <c r="G71" s="234"/>
      <c r="H71" s="259">
        <v>0</v>
      </c>
      <c r="I71" s="477"/>
      <c r="J71" s="259">
        <v>50400</v>
      </c>
      <c r="K71" s="239">
        <f t="shared" si="1"/>
        <v>50400</v>
      </c>
    </row>
    <row r="72" spans="1:11" s="240" customFormat="1">
      <c r="A72" s="234">
        <v>70</v>
      </c>
      <c r="B72" s="234" t="s">
        <v>2238</v>
      </c>
      <c r="C72" s="260" t="s">
        <v>2360</v>
      </c>
      <c r="D72" s="236" t="s">
        <v>2361</v>
      </c>
      <c r="E72" s="734"/>
      <c r="F72" s="734"/>
      <c r="G72" s="482" t="s">
        <v>3335</v>
      </c>
      <c r="H72" s="781">
        <v>11500</v>
      </c>
      <c r="I72" s="490"/>
      <c r="J72" s="237"/>
      <c r="K72" s="239">
        <f t="shared" si="1"/>
        <v>11500</v>
      </c>
    </row>
    <row r="73" spans="1:11" s="240" customFormat="1">
      <c r="A73" s="234">
        <v>71</v>
      </c>
      <c r="B73" s="481" t="s">
        <v>3336</v>
      </c>
      <c r="C73" s="258" t="s">
        <v>2401</v>
      </c>
      <c r="D73" s="236" t="s">
        <v>2354</v>
      </c>
      <c r="E73" s="734"/>
      <c r="F73" s="734"/>
      <c r="G73" s="482" t="s">
        <v>3334</v>
      </c>
      <c r="H73" s="497">
        <v>0</v>
      </c>
      <c r="I73" s="490"/>
      <c r="J73" s="263">
        <v>84000</v>
      </c>
      <c r="K73" s="239">
        <f t="shared" si="1"/>
        <v>84000</v>
      </c>
    </row>
    <row r="74" spans="1:11" s="240" customFormat="1">
      <c r="A74" s="234">
        <v>72</v>
      </c>
      <c r="B74" s="481" t="s">
        <v>2358</v>
      </c>
      <c r="C74" s="258" t="s">
        <v>2401</v>
      </c>
      <c r="D74" s="236" t="s">
        <v>2354</v>
      </c>
      <c r="E74" s="734"/>
      <c r="F74" s="734"/>
      <c r="G74" s="482" t="s">
        <v>3334</v>
      </c>
      <c r="H74" s="497">
        <v>0</v>
      </c>
      <c r="I74" s="490"/>
      <c r="J74" s="263">
        <v>70000</v>
      </c>
      <c r="K74" s="239">
        <f t="shared" si="1"/>
        <v>70000</v>
      </c>
    </row>
    <row r="75" spans="1:11" s="240" customFormat="1">
      <c r="A75" s="234">
        <v>73</v>
      </c>
      <c r="B75" s="481" t="s">
        <v>1821</v>
      </c>
      <c r="C75" s="258" t="s">
        <v>2401</v>
      </c>
      <c r="D75" s="236" t="s">
        <v>3337</v>
      </c>
      <c r="E75" s="734"/>
      <c r="F75" s="734"/>
      <c r="G75" s="498" t="s">
        <v>3338</v>
      </c>
      <c r="H75" s="497">
        <v>0</v>
      </c>
      <c r="I75" s="490"/>
      <c r="J75" s="263">
        <v>300000</v>
      </c>
      <c r="K75" s="239">
        <f t="shared" si="1"/>
        <v>300000</v>
      </c>
    </row>
    <row r="76" spans="1:11" s="240" customFormat="1">
      <c r="A76" s="234">
        <v>74</v>
      </c>
      <c r="B76" s="481" t="s">
        <v>1821</v>
      </c>
      <c r="C76" s="258" t="s">
        <v>2401</v>
      </c>
      <c r="D76" s="236" t="s">
        <v>3337</v>
      </c>
      <c r="E76" s="734"/>
      <c r="F76" s="734"/>
      <c r="G76" s="499" t="s">
        <v>3339</v>
      </c>
      <c r="H76" s="497">
        <v>0</v>
      </c>
      <c r="I76" s="490"/>
      <c r="J76" s="263">
        <v>160000</v>
      </c>
      <c r="K76" s="239">
        <f t="shared" si="1"/>
        <v>160000</v>
      </c>
    </row>
    <row r="77" spans="1:11" s="240" customFormat="1">
      <c r="A77" s="234">
        <v>75</v>
      </c>
      <c r="B77" s="500" t="s">
        <v>3340</v>
      </c>
      <c r="C77" s="258" t="s">
        <v>2401</v>
      </c>
      <c r="D77" s="236" t="s">
        <v>2354</v>
      </c>
      <c r="E77" s="734"/>
      <c r="F77" s="734"/>
      <c r="G77" s="499" t="s">
        <v>3341</v>
      </c>
      <c r="H77" s="497">
        <v>0</v>
      </c>
      <c r="I77" s="490"/>
      <c r="J77" s="259">
        <v>44100</v>
      </c>
      <c r="K77" s="239">
        <f t="shared" si="1"/>
        <v>44100</v>
      </c>
    </row>
    <row r="78" spans="1:11" s="240" customFormat="1">
      <c r="A78" s="234">
        <v>76</v>
      </c>
      <c r="B78" s="500" t="s">
        <v>3342</v>
      </c>
      <c r="C78" s="258" t="s">
        <v>2401</v>
      </c>
      <c r="D78" s="236" t="s">
        <v>2354</v>
      </c>
      <c r="E78" s="734"/>
      <c r="F78" s="734"/>
      <c r="G78" s="501" t="s">
        <v>3343</v>
      </c>
      <c r="H78" s="497">
        <v>0</v>
      </c>
      <c r="I78" s="490"/>
      <c r="J78" s="259">
        <v>22800</v>
      </c>
      <c r="K78" s="239">
        <f t="shared" si="1"/>
        <v>22800</v>
      </c>
    </row>
    <row r="79" spans="1:11" s="240" customFormat="1">
      <c r="A79" s="234">
        <v>77</v>
      </c>
      <c r="B79" s="500" t="s">
        <v>3344</v>
      </c>
      <c r="C79" s="258" t="s">
        <v>2401</v>
      </c>
      <c r="D79" s="236" t="s">
        <v>2354</v>
      </c>
      <c r="E79" s="734"/>
      <c r="F79" s="734"/>
      <c r="G79" s="501" t="s">
        <v>3345</v>
      </c>
      <c r="H79" s="497">
        <v>0</v>
      </c>
      <c r="I79" s="490"/>
      <c r="J79" s="259">
        <v>22400</v>
      </c>
      <c r="K79" s="239">
        <f t="shared" si="1"/>
        <v>22400</v>
      </c>
    </row>
    <row r="80" spans="1:11" s="240" customFormat="1">
      <c r="A80" s="234">
        <v>78</v>
      </c>
      <c r="B80" s="500" t="s">
        <v>2867</v>
      </c>
      <c r="C80" s="258" t="s">
        <v>2401</v>
      </c>
      <c r="D80" s="236" t="s">
        <v>2354</v>
      </c>
      <c r="E80" s="734"/>
      <c r="F80" s="734"/>
      <c r="G80" s="501" t="s">
        <v>3346</v>
      </c>
      <c r="H80" s="497">
        <v>0</v>
      </c>
      <c r="I80" s="490"/>
      <c r="J80" s="259">
        <v>33600</v>
      </c>
      <c r="K80" s="239">
        <f t="shared" si="1"/>
        <v>33600</v>
      </c>
    </row>
    <row r="81" spans="1:11" s="240" customFormat="1">
      <c r="A81" s="234">
        <v>79</v>
      </c>
      <c r="B81" s="482" t="s">
        <v>3347</v>
      </c>
      <c r="C81" s="258" t="s">
        <v>2401</v>
      </c>
      <c r="D81" s="236" t="s">
        <v>2354</v>
      </c>
      <c r="E81" s="734"/>
      <c r="F81" s="734"/>
      <c r="G81" s="477" t="s">
        <v>3345</v>
      </c>
      <c r="H81" s="497">
        <v>0</v>
      </c>
      <c r="I81" s="490"/>
      <c r="J81" s="259">
        <v>12600</v>
      </c>
      <c r="K81" s="239">
        <f t="shared" si="1"/>
        <v>12600</v>
      </c>
    </row>
    <row r="82" spans="1:11" s="240" customFormat="1">
      <c r="A82" s="234">
        <v>80</v>
      </c>
      <c r="B82" s="482" t="s">
        <v>3348</v>
      </c>
      <c r="C82" s="258" t="s">
        <v>2401</v>
      </c>
      <c r="D82" s="236" t="s">
        <v>2348</v>
      </c>
      <c r="E82" s="734"/>
      <c r="F82" s="734"/>
      <c r="G82" s="477" t="s">
        <v>3349</v>
      </c>
      <c r="H82" s="497">
        <v>0</v>
      </c>
      <c r="I82" s="490"/>
      <c r="J82" s="259">
        <v>46000</v>
      </c>
      <c r="K82" s="239">
        <f t="shared" si="1"/>
        <v>46000</v>
      </c>
    </row>
    <row r="83" spans="1:11" s="240" customFormat="1">
      <c r="A83" s="234">
        <v>81</v>
      </c>
      <c r="B83" s="482" t="s">
        <v>3350</v>
      </c>
      <c r="C83" s="258" t="s">
        <v>2401</v>
      </c>
      <c r="D83" s="236" t="s">
        <v>2348</v>
      </c>
      <c r="E83" s="734"/>
      <c r="F83" s="734"/>
      <c r="G83" s="477" t="s">
        <v>3349</v>
      </c>
      <c r="H83" s="497">
        <v>0</v>
      </c>
      <c r="I83" s="490"/>
      <c r="J83" s="259">
        <v>46000</v>
      </c>
      <c r="K83" s="239">
        <f t="shared" si="1"/>
        <v>46000</v>
      </c>
    </row>
    <row r="84" spans="1:11" s="240" customFormat="1">
      <c r="A84" s="234">
        <v>82</v>
      </c>
      <c r="B84" s="482" t="s">
        <v>3351</v>
      </c>
      <c r="C84" s="258" t="s">
        <v>2401</v>
      </c>
      <c r="D84" s="236" t="s">
        <v>2348</v>
      </c>
      <c r="E84" s="734"/>
      <c r="F84" s="734"/>
      <c r="G84" s="477" t="s">
        <v>3349</v>
      </c>
      <c r="H84" s="497">
        <v>0</v>
      </c>
      <c r="I84" s="490"/>
      <c r="J84" s="259">
        <v>46000</v>
      </c>
      <c r="K84" s="239">
        <f t="shared" si="1"/>
        <v>46000</v>
      </c>
    </row>
    <row r="85" spans="1:11" s="240" customFormat="1">
      <c r="A85" s="234">
        <v>83</v>
      </c>
      <c r="B85" s="482" t="s">
        <v>3352</v>
      </c>
      <c r="C85" s="258" t="s">
        <v>2401</v>
      </c>
      <c r="D85" s="236" t="s">
        <v>2348</v>
      </c>
      <c r="E85" s="734"/>
      <c r="F85" s="734"/>
      <c r="G85" s="477" t="s">
        <v>3349</v>
      </c>
      <c r="H85" s="497">
        <v>0</v>
      </c>
      <c r="I85" s="490"/>
      <c r="J85" s="259">
        <v>46000</v>
      </c>
      <c r="K85" s="239">
        <f t="shared" si="1"/>
        <v>46000</v>
      </c>
    </row>
    <row r="86" spans="1:11" s="240" customFormat="1">
      <c r="A86" s="234">
        <v>84</v>
      </c>
      <c r="B86" s="482" t="s">
        <v>3353</v>
      </c>
      <c r="C86" s="258" t="s">
        <v>2401</v>
      </c>
      <c r="D86" s="236" t="s">
        <v>2348</v>
      </c>
      <c r="E86" s="734"/>
      <c r="F86" s="734"/>
      <c r="G86" s="477" t="s">
        <v>3349</v>
      </c>
      <c r="H86" s="497">
        <v>0</v>
      </c>
      <c r="I86" s="490"/>
      <c r="J86" s="259">
        <v>46000</v>
      </c>
      <c r="K86" s="239">
        <f t="shared" ref="K86:K129" si="2">H86-I86+J86</f>
        <v>46000</v>
      </c>
    </row>
    <row r="87" spans="1:11" s="240" customFormat="1">
      <c r="A87" s="234">
        <v>85</v>
      </c>
      <c r="B87" s="482" t="s">
        <v>3348</v>
      </c>
      <c r="C87" s="258" t="s">
        <v>2401</v>
      </c>
      <c r="D87" s="236" t="s">
        <v>2348</v>
      </c>
      <c r="E87" s="734"/>
      <c r="F87" s="734"/>
      <c r="G87" s="477" t="s">
        <v>3354</v>
      </c>
      <c r="H87" s="497">
        <v>0</v>
      </c>
      <c r="I87" s="490"/>
      <c r="J87" s="259">
        <v>34500</v>
      </c>
      <c r="K87" s="239">
        <f t="shared" si="2"/>
        <v>34500</v>
      </c>
    </row>
    <row r="88" spans="1:11" s="240" customFormat="1">
      <c r="A88" s="234">
        <v>86</v>
      </c>
      <c r="B88" s="482" t="s">
        <v>3350</v>
      </c>
      <c r="C88" s="258" t="s">
        <v>2401</v>
      </c>
      <c r="D88" s="236" t="s">
        <v>2348</v>
      </c>
      <c r="E88" s="734"/>
      <c r="F88" s="734"/>
      <c r="G88" s="477" t="s">
        <v>3354</v>
      </c>
      <c r="H88" s="497">
        <v>0</v>
      </c>
      <c r="I88" s="490"/>
      <c r="J88" s="259">
        <v>34500</v>
      </c>
      <c r="K88" s="239">
        <f t="shared" si="2"/>
        <v>34500</v>
      </c>
    </row>
    <row r="89" spans="1:11" s="240" customFormat="1">
      <c r="A89" s="234">
        <v>87</v>
      </c>
      <c r="B89" s="482" t="s">
        <v>3351</v>
      </c>
      <c r="C89" s="258" t="s">
        <v>2401</v>
      </c>
      <c r="D89" s="236" t="s">
        <v>2348</v>
      </c>
      <c r="E89" s="734"/>
      <c r="F89" s="734"/>
      <c r="G89" s="477" t="s">
        <v>3354</v>
      </c>
      <c r="H89" s="497">
        <v>0</v>
      </c>
      <c r="I89" s="490"/>
      <c r="J89" s="259">
        <v>34500</v>
      </c>
      <c r="K89" s="239">
        <f t="shared" si="2"/>
        <v>34500</v>
      </c>
    </row>
    <row r="90" spans="1:11" s="240" customFormat="1">
      <c r="A90" s="234">
        <v>88</v>
      </c>
      <c r="B90" s="482" t="s">
        <v>3352</v>
      </c>
      <c r="C90" s="258" t="s">
        <v>2401</v>
      </c>
      <c r="D90" s="236" t="s">
        <v>2348</v>
      </c>
      <c r="E90" s="734"/>
      <c r="F90" s="734"/>
      <c r="G90" s="477" t="s">
        <v>3354</v>
      </c>
      <c r="H90" s="497">
        <v>0</v>
      </c>
      <c r="I90" s="490"/>
      <c r="J90" s="259">
        <v>34500</v>
      </c>
      <c r="K90" s="239">
        <f t="shared" si="2"/>
        <v>34500</v>
      </c>
    </row>
    <row r="91" spans="1:11" s="240" customFormat="1">
      <c r="A91" s="234">
        <v>89</v>
      </c>
      <c r="B91" s="482" t="s">
        <v>3353</v>
      </c>
      <c r="C91" s="258" t="s">
        <v>2401</v>
      </c>
      <c r="D91" s="236" t="s">
        <v>2348</v>
      </c>
      <c r="E91" s="734"/>
      <c r="F91" s="734"/>
      <c r="G91" s="477" t="s">
        <v>3354</v>
      </c>
      <c r="H91" s="497">
        <v>0</v>
      </c>
      <c r="I91" s="490"/>
      <c r="J91" s="259">
        <v>34500</v>
      </c>
      <c r="K91" s="239">
        <f t="shared" si="2"/>
        <v>34500</v>
      </c>
    </row>
    <row r="92" spans="1:11" s="240" customFormat="1">
      <c r="A92" s="234">
        <v>90</v>
      </c>
      <c r="B92" s="482" t="s">
        <v>3355</v>
      </c>
      <c r="C92" s="258" t="s">
        <v>2401</v>
      </c>
      <c r="D92" s="236" t="s">
        <v>2354</v>
      </c>
      <c r="E92" s="734"/>
      <c r="F92" s="734"/>
      <c r="G92" s="477" t="s">
        <v>3356</v>
      </c>
      <c r="H92" s="497">
        <v>0</v>
      </c>
      <c r="I92" s="490"/>
      <c r="J92" s="259">
        <v>33600</v>
      </c>
      <c r="K92" s="239">
        <f t="shared" si="2"/>
        <v>33600</v>
      </c>
    </row>
    <row r="93" spans="1:11" s="240" customFormat="1">
      <c r="A93" s="234">
        <v>91</v>
      </c>
      <c r="B93" s="482" t="s">
        <v>3357</v>
      </c>
      <c r="C93" s="258" t="s">
        <v>2401</v>
      </c>
      <c r="D93" s="236" t="s">
        <v>2354</v>
      </c>
      <c r="E93" s="734"/>
      <c r="F93" s="734"/>
      <c r="G93" s="477" t="s">
        <v>3356</v>
      </c>
      <c r="H93" s="497">
        <v>0</v>
      </c>
      <c r="I93" s="490"/>
      <c r="J93" s="259">
        <v>33600</v>
      </c>
      <c r="K93" s="239">
        <f t="shared" si="2"/>
        <v>33600</v>
      </c>
    </row>
    <row r="94" spans="1:11" s="240" customFormat="1">
      <c r="A94" s="234">
        <v>92</v>
      </c>
      <c r="B94" s="477" t="s">
        <v>3358</v>
      </c>
      <c r="C94" s="258" t="s">
        <v>2401</v>
      </c>
      <c r="D94" s="236" t="s">
        <v>2354</v>
      </c>
      <c r="E94" s="734"/>
      <c r="F94" s="734"/>
      <c r="G94" s="477" t="s">
        <v>3359</v>
      </c>
      <c r="H94" s="497">
        <v>0</v>
      </c>
      <c r="I94" s="490"/>
      <c r="J94" s="259">
        <v>67500</v>
      </c>
      <c r="K94" s="239">
        <f t="shared" si="2"/>
        <v>67500</v>
      </c>
    </row>
    <row r="95" spans="1:11" s="240" customFormat="1">
      <c r="A95" s="234">
        <v>93</v>
      </c>
      <c r="B95" s="489" t="s">
        <v>3342</v>
      </c>
      <c r="C95" s="258" t="s">
        <v>2401</v>
      </c>
      <c r="D95" s="236" t="s">
        <v>2354</v>
      </c>
      <c r="E95" s="734"/>
      <c r="F95" s="734"/>
      <c r="G95" s="477" t="s">
        <v>3360</v>
      </c>
      <c r="H95" s="497">
        <v>0</v>
      </c>
      <c r="I95" s="490"/>
      <c r="J95" s="259">
        <v>67500</v>
      </c>
      <c r="K95" s="239">
        <f t="shared" si="2"/>
        <v>67500</v>
      </c>
    </row>
    <row r="96" spans="1:11" s="240" customFormat="1">
      <c r="A96" s="234">
        <v>94</v>
      </c>
      <c r="B96" s="489" t="s">
        <v>3361</v>
      </c>
      <c r="C96" s="258" t="s">
        <v>2401</v>
      </c>
      <c r="D96" s="236" t="s">
        <v>2354</v>
      </c>
      <c r="E96" s="734"/>
      <c r="F96" s="734"/>
      <c r="G96" s="477" t="s">
        <v>3362</v>
      </c>
      <c r="H96" s="497">
        <v>0</v>
      </c>
      <c r="I96" s="490"/>
      <c r="J96" s="259">
        <v>37800</v>
      </c>
      <c r="K96" s="239">
        <f t="shared" si="2"/>
        <v>37800</v>
      </c>
    </row>
    <row r="97" spans="1:11" s="240" customFormat="1">
      <c r="A97" s="234">
        <v>95</v>
      </c>
      <c r="B97" s="477" t="s">
        <v>3363</v>
      </c>
      <c r="C97" s="258" t="s">
        <v>2401</v>
      </c>
      <c r="D97" s="236" t="s">
        <v>2354</v>
      </c>
      <c r="E97" s="734"/>
      <c r="F97" s="734"/>
      <c r="G97" s="477" t="s">
        <v>3364</v>
      </c>
      <c r="H97" s="497">
        <v>0</v>
      </c>
      <c r="I97" s="490"/>
      <c r="J97" s="259">
        <v>31500</v>
      </c>
      <c r="K97" s="239">
        <f t="shared" si="2"/>
        <v>31500</v>
      </c>
    </row>
    <row r="98" spans="1:11" s="240" customFormat="1">
      <c r="A98" s="234">
        <v>96</v>
      </c>
      <c r="B98" s="482" t="s">
        <v>3357</v>
      </c>
      <c r="C98" s="258" t="s">
        <v>2401</v>
      </c>
      <c r="D98" s="236" t="s">
        <v>2354</v>
      </c>
      <c r="E98" s="734"/>
      <c r="F98" s="734"/>
      <c r="G98" s="477" t="s">
        <v>3365</v>
      </c>
      <c r="H98" s="497">
        <v>0</v>
      </c>
      <c r="I98" s="490"/>
      <c r="J98" s="259">
        <v>56000</v>
      </c>
      <c r="K98" s="239">
        <f t="shared" si="2"/>
        <v>56000</v>
      </c>
    </row>
    <row r="99" spans="1:11" s="240" customFormat="1">
      <c r="A99" s="234">
        <v>97</v>
      </c>
      <c r="B99" s="482" t="s">
        <v>3366</v>
      </c>
      <c r="C99" s="258" t="s">
        <v>2401</v>
      </c>
      <c r="D99" s="236" t="s">
        <v>2354</v>
      </c>
      <c r="E99" s="734"/>
      <c r="F99" s="734"/>
      <c r="G99" s="477" t="s">
        <v>3367</v>
      </c>
      <c r="H99" s="497">
        <v>0</v>
      </c>
      <c r="I99" s="490"/>
      <c r="J99" s="259">
        <v>18900</v>
      </c>
      <c r="K99" s="239">
        <f t="shared" si="2"/>
        <v>18900</v>
      </c>
    </row>
    <row r="100" spans="1:11" s="240" customFormat="1">
      <c r="A100" s="234">
        <v>98</v>
      </c>
      <c r="B100" s="482" t="s">
        <v>2357</v>
      </c>
      <c r="C100" s="258" t="s">
        <v>2401</v>
      </c>
      <c r="D100" s="236" t="s">
        <v>2354</v>
      </c>
      <c r="E100" s="734"/>
      <c r="F100" s="734"/>
      <c r="G100" s="477" t="s">
        <v>3367</v>
      </c>
      <c r="H100" s="497">
        <v>0</v>
      </c>
      <c r="I100" s="490"/>
      <c r="J100" s="259">
        <v>42000</v>
      </c>
      <c r="K100" s="239">
        <f t="shared" si="2"/>
        <v>42000</v>
      </c>
    </row>
    <row r="101" spans="1:11" s="240" customFormat="1">
      <c r="A101" s="234">
        <v>99</v>
      </c>
      <c r="B101" s="482" t="s">
        <v>3368</v>
      </c>
      <c r="C101" s="258" t="s">
        <v>2401</v>
      </c>
      <c r="D101" s="236" t="s">
        <v>2354</v>
      </c>
      <c r="E101" s="734"/>
      <c r="F101" s="734"/>
      <c r="G101" s="477" t="s">
        <v>3367</v>
      </c>
      <c r="H101" s="497">
        <v>0</v>
      </c>
      <c r="I101" s="490"/>
      <c r="J101" s="259">
        <v>12600</v>
      </c>
      <c r="K101" s="239">
        <f t="shared" si="2"/>
        <v>12600</v>
      </c>
    </row>
    <row r="102" spans="1:11" s="240" customFormat="1">
      <c r="A102" s="234">
        <v>100</v>
      </c>
      <c r="B102" s="482" t="s">
        <v>3369</v>
      </c>
      <c r="C102" s="258" t="s">
        <v>2401</v>
      </c>
      <c r="D102" s="236" t="s">
        <v>2354</v>
      </c>
      <c r="E102" s="734"/>
      <c r="F102" s="734"/>
      <c r="G102" s="477" t="s">
        <v>3367</v>
      </c>
      <c r="H102" s="497">
        <v>0</v>
      </c>
      <c r="I102" s="490"/>
      <c r="J102" s="259">
        <v>18900</v>
      </c>
      <c r="K102" s="239">
        <f t="shared" si="2"/>
        <v>18900</v>
      </c>
    </row>
    <row r="103" spans="1:11" s="240" customFormat="1">
      <c r="A103" s="234">
        <v>101</v>
      </c>
      <c r="B103" s="242" t="s">
        <v>2239</v>
      </c>
      <c r="C103" s="748" t="s">
        <v>2360</v>
      </c>
      <c r="D103" s="236" t="s">
        <v>2363</v>
      </c>
      <c r="E103" s="734"/>
      <c r="F103" s="734"/>
      <c r="G103" s="234"/>
      <c r="H103" s="259">
        <v>18982</v>
      </c>
      <c r="I103" s="490"/>
      <c r="J103" s="261"/>
      <c r="K103" s="244">
        <f t="shared" si="2"/>
        <v>18982</v>
      </c>
    </row>
    <row r="104" spans="1:11" s="240" customFormat="1">
      <c r="A104" s="234">
        <v>102</v>
      </c>
      <c r="B104" s="242" t="s">
        <v>2239</v>
      </c>
      <c r="C104" s="748" t="s">
        <v>2360</v>
      </c>
      <c r="D104" s="236" t="s">
        <v>2363</v>
      </c>
      <c r="E104" s="734"/>
      <c r="F104" s="734"/>
      <c r="G104" s="234"/>
      <c r="H104" s="259">
        <v>21600</v>
      </c>
      <c r="I104" s="490"/>
      <c r="J104" s="237"/>
      <c r="K104" s="244">
        <f t="shared" si="2"/>
        <v>21600</v>
      </c>
    </row>
    <row r="105" spans="1:11" s="240" customFormat="1">
      <c r="A105" s="234">
        <v>103</v>
      </c>
      <c r="B105" s="234" t="s">
        <v>2240</v>
      </c>
      <c r="C105" s="260" t="s">
        <v>2360</v>
      </c>
      <c r="D105" s="236" t="s">
        <v>2361</v>
      </c>
      <c r="E105" s="734"/>
      <c r="F105" s="734"/>
      <c r="G105" s="234" t="s">
        <v>2362</v>
      </c>
      <c r="H105" s="259">
        <v>33600</v>
      </c>
      <c r="I105" s="490">
        <v>33600</v>
      </c>
      <c r="J105" s="237"/>
      <c r="K105" s="239">
        <f t="shared" si="2"/>
        <v>0</v>
      </c>
    </row>
    <row r="106" spans="1:11" s="240" customFormat="1">
      <c r="A106" s="234">
        <v>104</v>
      </c>
      <c r="B106" s="242" t="s">
        <v>2239</v>
      </c>
      <c r="C106" s="748" t="s">
        <v>2360</v>
      </c>
      <c r="D106" s="236" t="s">
        <v>2363</v>
      </c>
      <c r="E106" s="734"/>
      <c r="F106" s="734"/>
      <c r="G106" s="234"/>
      <c r="H106" s="259">
        <v>38700</v>
      </c>
      <c r="I106" s="490"/>
      <c r="J106" s="237"/>
      <c r="K106" s="244">
        <f t="shared" si="2"/>
        <v>38700</v>
      </c>
    </row>
    <row r="107" spans="1:11" s="240" customFormat="1">
      <c r="A107" s="234">
        <v>105</v>
      </c>
      <c r="B107" s="255" t="s">
        <v>2365</v>
      </c>
      <c r="C107" s="262" t="s">
        <v>356</v>
      </c>
      <c r="D107" s="236" t="s">
        <v>2366</v>
      </c>
      <c r="E107" s="734"/>
      <c r="F107" s="734"/>
      <c r="G107" s="237"/>
      <c r="H107" s="238">
        <v>0</v>
      </c>
      <c r="I107" s="502"/>
      <c r="J107" s="263">
        <v>66600</v>
      </c>
      <c r="K107" s="239">
        <f t="shared" si="2"/>
        <v>66600</v>
      </c>
    </row>
    <row r="108" spans="1:11" s="240" customFormat="1">
      <c r="A108" s="234">
        <v>106</v>
      </c>
      <c r="B108" s="255" t="s">
        <v>2365</v>
      </c>
      <c r="C108" s="265" t="s">
        <v>356</v>
      </c>
      <c r="D108" s="236" t="s">
        <v>2366</v>
      </c>
      <c r="E108" s="734"/>
      <c r="F108" s="734"/>
      <c r="G108" s="237"/>
      <c r="H108" s="238">
        <v>0</v>
      </c>
      <c r="I108" s="502"/>
      <c r="J108" s="263">
        <v>50400</v>
      </c>
      <c r="K108" s="239">
        <f t="shared" si="2"/>
        <v>50400</v>
      </c>
    </row>
    <row r="109" spans="1:11" s="240" customFormat="1">
      <c r="A109" s="234">
        <v>107</v>
      </c>
      <c r="B109" s="255" t="s">
        <v>2365</v>
      </c>
      <c r="C109" s="265" t="s">
        <v>356</v>
      </c>
      <c r="D109" s="236" t="s">
        <v>2366</v>
      </c>
      <c r="E109" s="734"/>
      <c r="F109" s="734"/>
      <c r="G109" s="237"/>
      <c r="H109" s="238">
        <v>0</v>
      </c>
      <c r="I109" s="502"/>
      <c r="J109" s="263">
        <v>14400</v>
      </c>
      <c r="K109" s="239">
        <f t="shared" si="2"/>
        <v>14400</v>
      </c>
    </row>
    <row r="110" spans="1:11" s="240" customFormat="1">
      <c r="A110" s="234">
        <v>108</v>
      </c>
      <c r="B110" s="255" t="s">
        <v>2365</v>
      </c>
      <c r="C110" s="265" t="s">
        <v>356</v>
      </c>
      <c r="D110" s="236" t="s">
        <v>2366</v>
      </c>
      <c r="E110" s="734"/>
      <c r="F110" s="734"/>
      <c r="G110" s="237"/>
      <c r="H110" s="238">
        <v>0</v>
      </c>
      <c r="I110" s="502"/>
      <c r="J110" s="263">
        <v>44400</v>
      </c>
      <c r="K110" s="239">
        <f t="shared" si="2"/>
        <v>44400</v>
      </c>
    </row>
    <row r="111" spans="1:11" s="240" customFormat="1">
      <c r="A111" s="234">
        <v>109</v>
      </c>
      <c r="B111" s="503" t="s">
        <v>520</v>
      </c>
      <c r="C111" s="251" t="s">
        <v>2401</v>
      </c>
      <c r="D111" s="236" t="s">
        <v>2353</v>
      </c>
      <c r="E111" s="734"/>
      <c r="F111" s="734"/>
      <c r="G111" s="482" t="s">
        <v>3370</v>
      </c>
      <c r="H111" s="504">
        <v>0</v>
      </c>
      <c r="I111" s="502"/>
      <c r="J111" s="263">
        <v>850</v>
      </c>
      <c r="K111" s="239">
        <f t="shared" si="2"/>
        <v>850</v>
      </c>
    </row>
    <row r="112" spans="1:11" s="240" customFormat="1">
      <c r="A112" s="234">
        <v>110</v>
      </c>
      <c r="B112" s="503" t="s">
        <v>520</v>
      </c>
      <c r="C112" s="251" t="s">
        <v>2401</v>
      </c>
      <c r="D112" s="236" t="s">
        <v>2353</v>
      </c>
      <c r="E112" s="734"/>
      <c r="F112" s="734"/>
      <c r="G112" s="482" t="s">
        <v>3371</v>
      </c>
      <c r="H112" s="504">
        <v>0</v>
      </c>
      <c r="I112" s="502"/>
      <c r="J112" s="263">
        <v>850</v>
      </c>
      <c r="K112" s="239">
        <f t="shared" si="2"/>
        <v>850</v>
      </c>
    </row>
    <row r="113" spans="1:11" s="240" customFormat="1">
      <c r="A113" s="234">
        <v>111</v>
      </c>
      <c r="B113" s="503" t="s">
        <v>3372</v>
      </c>
      <c r="C113" s="251" t="s">
        <v>2401</v>
      </c>
      <c r="D113" s="236" t="s">
        <v>2353</v>
      </c>
      <c r="E113" s="734"/>
      <c r="F113" s="734"/>
      <c r="G113" s="482" t="s">
        <v>3373</v>
      </c>
      <c r="H113" s="504">
        <v>0</v>
      </c>
      <c r="I113" s="502"/>
      <c r="J113" s="263">
        <v>2160</v>
      </c>
      <c r="K113" s="239">
        <f t="shared" si="2"/>
        <v>2160</v>
      </c>
    </row>
    <row r="114" spans="1:11" s="240" customFormat="1">
      <c r="A114" s="234">
        <v>112</v>
      </c>
      <c r="B114" s="503" t="s">
        <v>520</v>
      </c>
      <c r="C114" s="251" t="s">
        <v>2401</v>
      </c>
      <c r="D114" s="236" t="s">
        <v>2353</v>
      </c>
      <c r="E114" s="734"/>
      <c r="F114" s="734"/>
      <c r="G114" s="482" t="s">
        <v>3370</v>
      </c>
      <c r="H114" s="504">
        <v>0</v>
      </c>
      <c r="I114" s="264"/>
      <c r="J114" s="263">
        <v>850</v>
      </c>
      <c r="K114" s="239">
        <f t="shared" si="2"/>
        <v>850</v>
      </c>
    </row>
    <row r="115" spans="1:11" s="240" customFormat="1">
      <c r="A115" s="234">
        <v>113</v>
      </c>
      <c r="B115" s="503" t="s">
        <v>3372</v>
      </c>
      <c r="C115" s="251" t="s">
        <v>2401</v>
      </c>
      <c r="D115" s="236" t="s">
        <v>2353</v>
      </c>
      <c r="E115" s="734"/>
      <c r="F115" s="734"/>
      <c r="G115" s="482" t="s">
        <v>3374</v>
      </c>
      <c r="H115" s="504">
        <v>0</v>
      </c>
      <c r="I115" s="264"/>
      <c r="J115" s="263">
        <v>2160</v>
      </c>
      <c r="K115" s="239">
        <f t="shared" si="2"/>
        <v>2160</v>
      </c>
    </row>
    <row r="116" spans="1:11" s="240" customFormat="1">
      <c r="A116" s="234">
        <v>114</v>
      </c>
      <c r="B116" s="503" t="s">
        <v>504</v>
      </c>
      <c r="C116" s="251" t="s">
        <v>2401</v>
      </c>
      <c r="D116" s="236" t="s">
        <v>2353</v>
      </c>
      <c r="E116" s="734"/>
      <c r="F116" s="734"/>
      <c r="G116" s="482" t="s">
        <v>3375</v>
      </c>
      <c r="H116" s="504">
        <v>0</v>
      </c>
      <c r="I116" s="264"/>
      <c r="J116" s="263">
        <v>382.05</v>
      </c>
      <c r="K116" s="239">
        <f t="shared" si="2"/>
        <v>382.05</v>
      </c>
    </row>
    <row r="117" spans="1:11" s="240" customFormat="1">
      <c r="A117" s="234">
        <v>115</v>
      </c>
      <c r="B117" s="503" t="s">
        <v>520</v>
      </c>
      <c r="C117" s="251" t="s">
        <v>2401</v>
      </c>
      <c r="D117" s="236" t="s">
        <v>2353</v>
      </c>
      <c r="E117" s="734"/>
      <c r="F117" s="734"/>
      <c r="G117" s="482" t="s">
        <v>3376</v>
      </c>
      <c r="H117" s="504">
        <v>0</v>
      </c>
      <c r="I117" s="264"/>
      <c r="J117" s="263">
        <v>245900</v>
      </c>
      <c r="K117" s="239">
        <f t="shared" si="2"/>
        <v>245900</v>
      </c>
    </row>
    <row r="118" spans="1:11" s="240" customFormat="1">
      <c r="A118" s="234">
        <v>116</v>
      </c>
      <c r="B118" s="503" t="s">
        <v>520</v>
      </c>
      <c r="C118" s="251" t="s">
        <v>2401</v>
      </c>
      <c r="D118" s="236" t="s">
        <v>2353</v>
      </c>
      <c r="E118" s="734"/>
      <c r="F118" s="734"/>
      <c r="G118" s="482" t="s">
        <v>3377</v>
      </c>
      <c r="H118" s="504">
        <v>0</v>
      </c>
      <c r="I118" s="264"/>
      <c r="J118" s="263">
        <v>3000</v>
      </c>
      <c r="K118" s="239">
        <f t="shared" si="2"/>
        <v>3000</v>
      </c>
    </row>
    <row r="119" spans="1:11" s="240" customFormat="1">
      <c r="A119" s="234">
        <v>117</v>
      </c>
      <c r="B119" s="503" t="s">
        <v>520</v>
      </c>
      <c r="C119" s="251" t="s">
        <v>2401</v>
      </c>
      <c r="D119" s="236" t="s">
        <v>2353</v>
      </c>
      <c r="E119" s="734"/>
      <c r="F119" s="734"/>
      <c r="G119" s="482" t="s">
        <v>3378</v>
      </c>
      <c r="H119" s="504">
        <v>0</v>
      </c>
      <c r="I119" s="264"/>
      <c r="J119" s="263">
        <v>270700</v>
      </c>
      <c r="K119" s="239">
        <f t="shared" si="2"/>
        <v>270700</v>
      </c>
    </row>
    <row r="120" spans="1:11" s="240" customFormat="1">
      <c r="A120" s="234">
        <v>118</v>
      </c>
      <c r="B120" s="505" t="s">
        <v>520</v>
      </c>
      <c r="C120" s="251" t="s">
        <v>2401</v>
      </c>
      <c r="D120" s="236" t="s">
        <v>2353</v>
      </c>
      <c r="E120" s="734"/>
      <c r="F120" s="734"/>
      <c r="G120" s="482" t="s">
        <v>3379</v>
      </c>
      <c r="H120" s="504">
        <v>0</v>
      </c>
      <c r="I120" s="264"/>
      <c r="J120" s="263">
        <v>275950</v>
      </c>
      <c r="K120" s="239">
        <f t="shared" si="2"/>
        <v>275950</v>
      </c>
    </row>
    <row r="121" spans="1:11" s="240" customFormat="1">
      <c r="A121" s="234">
        <v>119</v>
      </c>
      <c r="B121" s="505" t="s">
        <v>3372</v>
      </c>
      <c r="C121" s="251" t="s">
        <v>2401</v>
      </c>
      <c r="D121" s="236" t="s">
        <v>2353</v>
      </c>
      <c r="E121" s="734"/>
      <c r="F121" s="734"/>
      <c r="G121" s="482" t="s">
        <v>3380</v>
      </c>
      <c r="H121" s="504">
        <v>0</v>
      </c>
      <c r="I121" s="264"/>
      <c r="J121" s="263">
        <v>779176.8</v>
      </c>
      <c r="K121" s="239">
        <f t="shared" si="2"/>
        <v>779176.8</v>
      </c>
    </row>
    <row r="122" spans="1:11" s="240" customFormat="1">
      <c r="A122" s="234">
        <v>120</v>
      </c>
      <c r="B122" s="503" t="s">
        <v>520</v>
      </c>
      <c r="C122" s="251" t="s">
        <v>2401</v>
      </c>
      <c r="D122" s="236" t="s">
        <v>2353</v>
      </c>
      <c r="E122" s="734"/>
      <c r="F122" s="734"/>
      <c r="G122" s="482" t="s">
        <v>3381</v>
      </c>
      <c r="H122" s="504">
        <v>0</v>
      </c>
      <c r="I122" s="264"/>
      <c r="J122" s="263">
        <v>180313.8</v>
      </c>
      <c r="K122" s="239">
        <f t="shared" si="2"/>
        <v>180313.8</v>
      </c>
    </row>
    <row r="123" spans="1:11" s="240" customFormat="1">
      <c r="A123" s="234">
        <v>121</v>
      </c>
      <c r="B123" s="481" t="s">
        <v>3372</v>
      </c>
      <c r="C123" s="251" t="s">
        <v>2401</v>
      </c>
      <c r="D123" s="236" t="s">
        <v>2353</v>
      </c>
      <c r="E123" s="734"/>
      <c r="F123" s="734"/>
      <c r="G123" s="482" t="s">
        <v>3382</v>
      </c>
      <c r="H123" s="504">
        <v>0</v>
      </c>
      <c r="I123" s="264"/>
      <c r="J123" s="263">
        <v>900788.6</v>
      </c>
      <c r="K123" s="239">
        <f t="shared" si="2"/>
        <v>900788.6</v>
      </c>
    </row>
    <row r="124" spans="1:11" s="240" customFormat="1">
      <c r="A124" s="234">
        <v>122</v>
      </c>
      <c r="B124" s="481" t="s">
        <v>3383</v>
      </c>
      <c r="C124" s="251" t="s">
        <v>2401</v>
      </c>
      <c r="D124" s="236" t="s">
        <v>2353</v>
      </c>
      <c r="E124" s="734"/>
      <c r="F124" s="734"/>
      <c r="G124" s="482" t="s">
        <v>3384</v>
      </c>
      <c r="H124" s="504">
        <v>0</v>
      </c>
      <c r="I124" s="264"/>
      <c r="J124" s="263">
        <v>207898.75</v>
      </c>
      <c r="K124" s="239">
        <f t="shared" si="2"/>
        <v>207898.75</v>
      </c>
    </row>
    <row r="125" spans="1:11" s="240" customFormat="1">
      <c r="A125" s="234">
        <v>123</v>
      </c>
      <c r="B125" s="506" t="s">
        <v>520</v>
      </c>
      <c r="C125" s="251" t="s">
        <v>2401</v>
      </c>
      <c r="D125" s="236" t="s">
        <v>2353</v>
      </c>
      <c r="E125" s="749"/>
      <c r="F125" s="749"/>
      <c r="G125" s="482" t="s">
        <v>3385</v>
      </c>
      <c r="H125" s="504">
        <v>0</v>
      </c>
      <c r="I125" s="507"/>
      <c r="J125" s="508">
        <v>210496.9</v>
      </c>
      <c r="K125" s="239">
        <f t="shared" si="2"/>
        <v>210496.9</v>
      </c>
    </row>
    <row r="126" spans="1:11" s="237" customFormat="1">
      <c r="A126" s="234">
        <v>124</v>
      </c>
      <c r="B126" s="503" t="s">
        <v>500</v>
      </c>
      <c r="C126" s="251" t="s">
        <v>2401</v>
      </c>
      <c r="D126" s="236" t="s">
        <v>3386</v>
      </c>
      <c r="E126" s="734"/>
      <c r="F126" s="734"/>
      <c r="G126" s="482" t="s">
        <v>3387</v>
      </c>
      <c r="H126" s="504">
        <v>0</v>
      </c>
      <c r="I126" s="264"/>
      <c r="J126" s="263">
        <v>4830</v>
      </c>
      <c r="K126" s="239">
        <f t="shared" si="2"/>
        <v>4830</v>
      </c>
    </row>
    <row r="127" spans="1:11" s="237" customFormat="1">
      <c r="A127" s="234">
        <v>125</v>
      </c>
      <c r="B127" s="481" t="s">
        <v>500</v>
      </c>
      <c r="C127" s="251" t="s">
        <v>2401</v>
      </c>
      <c r="D127" s="236" t="s">
        <v>3388</v>
      </c>
      <c r="E127" s="734"/>
      <c r="F127" s="734"/>
      <c r="G127" s="482" t="s">
        <v>3389</v>
      </c>
      <c r="H127" s="504">
        <v>0</v>
      </c>
      <c r="I127" s="264"/>
      <c r="J127" s="263">
        <v>383.35</v>
      </c>
      <c r="K127" s="239">
        <f t="shared" si="2"/>
        <v>383.35</v>
      </c>
    </row>
    <row r="128" spans="1:11" s="237" customFormat="1">
      <c r="A128" s="234">
        <v>126</v>
      </c>
      <c r="B128" s="481" t="s">
        <v>500</v>
      </c>
      <c r="C128" s="251" t="s">
        <v>2401</v>
      </c>
      <c r="D128" s="236" t="s">
        <v>3326</v>
      </c>
      <c r="E128" s="734"/>
      <c r="F128" s="734"/>
      <c r="G128" s="482" t="s">
        <v>3390</v>
      </c>
      <c r="H128" s="504">
        <v>0</v>
      </c>
      <c r="I128" s="264"/>
      <c r="J128" s="263">
        <v>16892.25</v>
      </c>
      <c r="K128" s="239">
        <f t="shared" si="2"/>
        <v>16892.25</v>
      </c>
    </row>
    <row r="129" spans="1:11" s="237" customFormat="1">
      <c r="A129" s="234">
        <v>127</v>
      </c>
      <c r="B129" s="481" t="s">
        <v>504</v>
      </c>
      <c r="C129" s="251" t="s">
        <v>2401</v>
      </c>
      <c r="D129" s="236" t="s">
        <v>3391</v>
      </c>
      <c r="E129" s="734"/>
      <c r="F129" s="734"/>
      <c r="G129" s="482" t="s">
        <v>3392</v>
      </c>
      <c r="H129" s="504">
        <v>0</v>
      </c>
      <c r="I129" s="264"/>
      <c r="J129" s="263">
        <v>55350</v>
      </c>
      <c r="K129" s="239">
        <f t="shared" si="2"/>
        <v>55350</v>
      </c>
    </row>
    <row r="130" spans="1:11" s="268" customFormat="1" ht="13.5">
      <c r="A130" s="234"/>
      <c r="B130" s="509" t="s">
        <v>2289</v>
      </c>
      <c r="C130" s="509"/>
      <c r="D130" s="509"/>
      <c r="E130" s="750"/>
      <c r="F130" s="750"/>
      <c r="G130" s="509"/>
      <c r="H130" s="510">
        <f>SUM(H3:H111)</f>
        <v>2871992</v>
      </c>
      <c r="I130" s="510">
        <f>SUM(I3:I110)</f>
        <v>2031226</v>
      </c>
      <c r="J130" s="510">
        <f>SUM(J3:J129)</f>
        <v>24255760.650000002</v>
      </c>
      <c r="K130" s="510">
        <f>SUM(K3:K129)</f>
        <v>25096526.650000002</v>
      </c>
    </row>
    <row r="131" spans="1:11" s="271" customFormat="1">
      <c r="A131" s="234"/>
      <c r="B131" s="269" t="s">
        <v>332</v>
      </c>
      <c r="C131" s="269"/>
      <c r="D131" s="269"/>
      <c r="E131" s="751"/>
      <c r="F131" s="751"/>
      <c r="G131" s="269"/>
      <c r="H131" s="270"/>
      <c r="I131" s="269"/>
      <c r="J131" s="269"/>
      <c r="K131" s="752"/>
    </row>
    <row r="132" spans="1:11" s="240" customFormat="1">
      <c r="A132" s="234">
        <v>1</v>
      </c>
      <c r="B132" s="272" t="s">
        <v>2367</v>
      </c>
      <c r="C132" s="250" t="s">
        <v>376</v>
      </c>
      <c r="D132" s="234" t="s">
        <v>2368</v>
      </c>
      <c r="E132" s="735"/>
      <c r="F132" s="735"/>
      <c r="G132" s="273" t="s">
        <v>2369</v>
      </c>
      <c r="H132" s="273">
        <v>0</v>
      </c>
      <c r="I132" s="276">
        <v>0</v>
      </c>
      <c r="J132" s="275">
        <v>492175</v>
      </c>
      <c r="K132" s="275">
        <f t="shared" ref="K132:K172" si="3">H132-I132+J132</f>
        <v>492175</v>
      </c>
    </row>
    <row r="133" spans="1:11" s="240" customFormat="1">
      <c r="A133" s="234">
        <v>2</v>
      </c>
      <c r="B133" s="272" t="s">
        <v>2373</v>
      </c>
      <c r="C133" s="250" t="s">
        <v>376</v>
      </c>
      <c r="D133" s="234" t="s">
        <v>2374</v>
      </c>
      <c r="E133" s="735">
        <v>14650</v>
      </c>
      <c r="F133" s="735" t="s">
        <v>2375</v>
      </c>
      <c r="G133" s="273" t="s">
        <v>2376</v>
      </c>
      <c r="H133" s="273">
        <v>0</v>
      </c>
      <c r="I133" s="256"/>
      <c r="J133" s="275">
        <v>1000333.6000000001</v>
      </c>
      <c r="K133" s="275">
        <v>1000333.6000000001</v>
      </c>
    </row>
    <row r="134" spans="1:11" s="240" customFormat="1">
      <c r="A134" s="234">
        <v>3</v>
      </c>
      <c r="B134" s="753" t="s">
        <v>2377</v>
      </c>
      <c r="C134" s="277" t="s">
        <v>370</v>
      </c>
      <c r="D134" s="234" t="s">
        <v>2288</v>
      </c>
      <c r="E134" s="735">
        <v>8079</v>
      </c>
      <c r="F134" s="735" t="s">
        <v>2371</v>
      </c>
      <c r="G134" s="251" t="s">
        <v>2378</v>
      </c>
      <c r="H134" s="273">
        <v>0</v>
      </c>
      <c r="I134" s="274">
        <v>0</v>
      </c>
      <c r="J134" s="275">
        <v>6968688.4000000004</v>
      </c>
      <c r="K134" s="275">
        <f t="shared" si="3"/>
        <v>6968688.4000000004</v>
      </c>
    </row>
    <row r="135" spans="1:11" s="240" customFormat="1">
      <c r="A135" s="234">
        <v>4</v>
      </c>
      <c r="B135" s="251" t="s">
        <v>2235</v>
      </c>
      <c r="C135" s="277" t="s">
        <v>370</v>
      </c>
      <c r="D135" s="234" t="s">
        <v>2288</v>
      </c>
      <c r="E135" s="735"/>
      <c r="F135" s="735"/>
      <c r="G135" s="251" t="s">
        <v>2379</v>
      </c>
      <c r="H135" s="273">
        <v>0</v>
      </c>
      <c r="I135" s="274">
        <v>0</v>
      </c>
      <c r="J135" s="275">
        <v>3223176</v>
      </c>
      <c r="K135" s="275">
        <f t="shared" si="3"/>
        <v>3223176</v>
      </c>
    </row>
    <row r="136" spans="1:11" s="240" customFormat="1">
      <c r="A136" s="234">
        <v>5</v>
      </c>
      <c r="B136" s="251" t="s">
        <v>1867</v>
      </c>
      <c r="C136" s="277" t="s">
        <v>370</v>
      </c>
      <c r="D136" s="234" t="s">
        <v>2370</v>
      </c>
      <c r="E136" s="735"/>
      <c r="F136" s="735"/>
      <c r="G136" s="251" t="s">
        <v>2380</v>
      </c>
      <c r="H136" s="273">
        <v>0</v>
      </c>
      <c r="I136" s="274">
        <v>0</v>
      </c>
      <c r="J136" s="275">
        <v>3173261</v>
      </c>
      <c r="K136" s="275">
        <f t="shared" si="3"/>
        <v>3173261</v>
      </c>
    </row>
    <row r="137" spans="1:11" s="240" customFormat="1" ht="22.5">
      <c r="A137" s="234">
        <v>6</v>
      </c>
      <c r="B137" s="511" t="s">
        <v>3393</v>
      </c>
      <c r="C137" s="512" t="s">
        <v>376</v>
      </c>
      <c r="D137" s="234" t="s">
        <v>3394</v>
      </c>
      <c r="E137" s="735">
        <v>8049</v>
      </c>
      <c r="F137" s="735" t="s">
        <v>4509</v>
      </c>
      <c r="G137" s="513" t="s">
        <v>3395</v>
      </c>
      <c r="H137" s="514">
        <v>0</v>
      </c>
      <c r="I137" s="274"/>
      <c r="J137" s="515">
        <v>3550813.35</v>
      </c>
      <c r="K137" s="275">
        <f t="shared" si="3"/>
        <v>3550813.35</v>
      </c>
    </row>
    <row r="138" spans="1:11" s="240" customFormat="1" ht="22.5">
      <c r="A138" s="234">
        <v>7</v>
      </c>
      <c r="B138" s="511" t="s">
        <v>3396</v>
      </c>
      <c r="C138" s="512" t="s">
        <v>376</v>
      </c>
      <c r="D138" s="234" t="s">
        <v>3394</v>
      </c>
      <c r="E138" s="735">
        <v>8250</v>
      </c>
      <c r="F138" s="735" t="s">
        <v>2244</v>
      </c>
      <c r="G138" s="513" t="s">
        <v>3397</v>
      </c>
      <c r="H138" s="514">
        <v>0</v>
      </c>
      <c r="I138" s="274"/>
      <c r="J138" s="256">
        <v>4506205.5999999996</v>
      </c>
      <c r="K138" s="275">
        <f t="shared" si="3"/>
        <v>4506205.5999999996</v>
      </c>
    </row>
    <row r="139" spans="1:11" s="240" customFormat="1">
      <c r="A139" s="234">
        <v>8</v>
      </c>
      <c r="B139" s="511" t="s">
        <v>3398</v>
      </c>
      <c r="C139" s="512" t="s">
        <v>2401</v>
      </c>
      <c r="D139" s="234" t="s">
        <v>2372</v>
      </c>
      <c r="E139" s="735">
        <v>13110</v>
      </c>
      <c r="F139" s="739">
        <v>45843</v>
      </c>
      <c r="G139" s="513" t="s">
        <v>3399</v>
      </c>
      <c r="H139" s="514">
        <v>0</v>
      </c>
      <c r="I139" s="274"/>
      <c r="J139" s="256">
        <v>1387139</v>
      </c>
      <c r="K139" s="275">
        <f t="shared" si="3"/>
        <v>1387139</v>
      </c>
    </row>
    <row r="140" spans="1:11" s="240" customFormat="1" ht="22.5">
      <c r="A140" s="234">
        <v>9</v>
      </c>
      <c r="B140" s="511" t="s">
        <v>3400</v>
      </c>
      <c r="C140" s="512" t="s">
        <v>2401</v>
      </c>
      <c r="D140" s="234" t="s">
        <v>3394</v>
      </c>
      <c r="E140" s="735">
        <v>13114</v>
      </c>
      <c r="F140" s="739">
        <v>45843</v>
      </c>
      <c r="G140" s="513" t="s">
        <v>3401</v>
      </c>
      <c r="H140" s="514">
        <v>0</v>
      </c>
      <c r="I140" s="274"/>
      <c r="J140" s="256">
        <v>6130964.8499999996</v>
      </c>
      <c r="K140" s="275">
        <f t="shared" si="3"/>
        <v>6130964.8499999996</v>
      </c>
    </row>
    <row r="141" spans="1:11" s="240" customFormat="1" ht="22.5">
      <c r="A141" s="234">
        <v>10</v>
      </c>
      <c r="B141" s="511" t="s">
        <v>3402</v>
      </c>
      <c r="C141" s="512" t="s">
        <v>2401</v>
      </c>
      <c r="D141" s="234" t="s">
        <v>2288</v>
      </c>
      <c r="E141" s="735">
        <v>13164</v>
      </c>
      <c r="F141" s="739">
        <v>45694</v>
      </c>
      <c r="G141" s="513" t="s">
        <v>3403</v>
      </c>
      <c r="H141" s="514">
        <v>0</v>
      </c>
      <c r="I141" s="274"/>
      <c r="J141" s="256">
        <v>5294159</v>
      </c>
      <c r="K141" s="275">
        <f t="shared" si="3"/>
        <v>5294159</v>
      </c>
    </row>
    <row r="142" spans="1:11" s="240" customFormat="1">
      <c r="A142" s="234">
        <v>11</v>
      </c>
      <c r="B142" s="511" t="s">
        <v>529</v>
      </c>
      <c r="C142" s="512" t="s">
        <v>2401</v>
      </c>
      <c r="D142" s="234" t="s">
        <v>3394</v>
      </c>
      <c r="E142" s="735">
        <v>13127</v>
      </c>
      <c r="F142" s="739">
        <v>45843</v>
      </c>
      <c r="G142" s="513" t="s">
        <v>3404</v>
      </c>
      <c r="H142" s="514">
        <v>0</v>
      </c>
      <c r="I142" s="274"/>
      <c r="J142" s="256">
        <v>2383116.9500000002</v>
      </c>
      <c r="K142" s="275">
        <f t="shared" si="3"/>
        <v>2383116.9500000002</v>
      </c>
    </row>
    <row r="143" spans="1:11" s="240" customFormat="1">
      <c r="A143" s="234">
        <v>12</v>
      </c>
      <c r="B143" s="511" t="s">
        <v>3405</v>
      </c>
      <c r="C143" s="512" t="s">
        <v>2401</v>
      </c>
      <c r="D143" s="234" t="s">
        <v>2288</v>
      </c>
      <c r="E143" s="735">
        <v>13120</v>
      </c>
      <c r="F143" s="739">
        <v>45843</v>
      </c>
      <c r="G143" s="513" t="s">
        <v>3406</v>
      </c>
      <c r="H143" s="514">
        <v>0</v>
      </c>
      <c r="I143" s="274"/>
      <c r="J143" s="256">
        <v>5071718.45</v>
      </c>
      <c r="K143" s="275">
        <f t="shared" si="3"/>
        <v>5071718.45</v>
      </c>
    </row>
    <row r="144" spans="1:11" s="240" customFormat="1">
      <c r="A144" s="234">
        <v>13</v>
      </c>
      <c r="B144" s="511" t="s">
        <v>3407</v>
      </c>
      <c r="C144" s="512" t="s">
        <v>2401</v>
      </c>
      <c r="D144" s="234" t="s">
        <v>3394</v>
      </c>
      <c r="E144" s="735">
        <v>8216</v>
      </c>
      <c r="F144" s="739">
        <v>45475</v>
      </c>
      <c r="G144" s="513" t="s">
        <v>3408</v>
      </c>
      <c r="H144" s="514">
        <v>0</v>
      </c>
      <c r="I144" s="274"/>
      <c r="J144" s="256">
        <v>3703764</v>
      </c>
      <c r="K144" s="275">
        <f t="shared" si="3"/>
        <v>3703764</v>
      </c>
    </row>
    <row r="145" spans="1:11" s="240" customFormat="1">
      <c r="A145" s="234">
        <v>14</v>
      </c>
      <c r="B145" s="513" t="s">
        <v>3409</v>
      </c>
      <c r="C145" s="512" t="s">
        <v>2401</v>
      </c>
      <c r="D145" s="234" t="s">
        <v>2288</v>
      </c>
      <c r="E145" s="735">
        <v>8085</v>
      </c>
      <c r="F145" s="754" t="s">
        <v>2244</v>
      </c>
      <c r="G145" s="513" t="s">
        <v>3410</v>
      </c>
      <c r="H145" s="514">
        <v>0</v>
      </c>
      <c r="I145" s="274"/>
      <c r="J145" s="256">
        <v>1872356.12</v>
      </c>
      <c r="K145" s="275">
        <f t="shared" si="3"/>
        <v>1872356.12</v>
      </c>
    </row>
    <row r="146" spans="1:11" s="240" customFormat="1">
      <c r="A146" s="234">
        <v>15</v>
      </c>
      <c r="B146" s="513" t="s">
        <v>3411</v>
      </c>
      <c r="C146" s="512" t="s">
        <v>2401</v>
      </c>
      <c r="D146" s="234" t="s">
        <v>2288</v>
      </c>
      <c r="E146" s="735">
        <v>8122</v>
      </c>
      <c r="F146" s="754" t="s">
        <v>4510</v>
      </c>
      <c r="G146" s="513" t="s">
        <v>3412</v>
      </c>
      <c r="H146" s="514">
        <v>0</v>
      </c>
      <c r="I146" s="274"/>
      <c r="J146" s="256">
        <v>954039.68</v>
      </c>
      <c r="K146" s="275">
        <f t="shared" si="3"/>
        <v>954039.68</v>
      </c>
    </row>
    <row r="147" spans="1:11" s="240" customFormat="1">
      <c r="A147" s="234">
        <v>16</v>
      </c>
      <c r="B147" s="513" t="s">
        <v>3413</v>
      </c>
      <c r="C147" s="512" t="s">
        <v>2401</v>
      </c>
      <c r="D147" s="234" t="s">
        <v>3414</v>
      </c>
      <c r="E147" s="735">
        <v>13108</v>
      </c>
      <c r="F147" s="745">
        <v>45690</v>
      </c>
      <c r="G147" s="513" t="s">
        <v>3415</v>
      </c>
      <c r="H147" s="514">
        <v>0</v>
      </c>
      <c r="I147" s="274"/>
      <c r="J147" s="256">
        <v>1455422.3</v>
      </c>
      <c r="K147" s="275">
        <f t="shared" si="3"/>
        <v>1455422.3</v>
      </c>
    </row>
    <row r="148" spans="1:11" s="240" customFormat="1">
      <c r="A148" s="234">
        <v>17</v>
      </c>
      <c r="B148" s="516" t="s">
        <v>3416</v>
      </c>
      <c r="C148" s="512" t="s">
        <v>2401</v>
      </c>
      <c r="D148" s="234" t="s">
        <v>2288</v>
      </c>
      <c r="E148" s="735">
        <v>13118</v>
      </c>
      <c r="F148" s="745">
        <v>45693</v>
      </c>
      <c r="G148" s="513" t="s">
        <v>3417</v>
      </c>
      <c r="H148" s="514">
        <v>0</v>
      </c>
      <c r="I148" s="274"/>
      <c r="J148" s="256">
        <v>1414231.66</v>
      </c>
      <c r="K148" s="275">
        <f t="shared" si="3"/>
        <v>1414231.66</v>
      </c>
    </row>
    <row r="149" spans="1:11" s="240" customFormat="1">
      <c r="A149" s="234">
        <v>18</v>
      </c>
      <c r="B149" s="513" t="s">
        <v>3418</v>
      </c>
      <c r="C149" s="512" t="s">
        <v>2401</v>
      </c>
      <c r="D149" s="234" t="s">
        <v>2370</v>
      </c>
      <c r="E149" s="735">
        <v>13200</v>
      </c>
      <c r="F149" s="745">
        <v>45693</v>
      </c>
      <c r="G149" s="513" t="s">
        <v>3419</v>
      </c>
      <c r="H149" s="514">
        <v>0</v>
      </c>
      <c r="I149" s="274"/>
      <c r="J149" s="256">
        <v>1070956.8999999999</v>
      </c>
      <c r="K149" s="275">
        <f t="shared" si="3"/>
        <v>1070956.8999999999</v>
      </c>
    </row>
    <row r="150" spans="1:11" s="240" customFormat="1">
      <c r="A150" s="234">
        <v>19</v>
      </c>
      <c r="B150" s="513" t="s">
        <v>3420</v>
      </c>
      <c r="C150" s="512" t="s">
        <v>2401</v>
      </c>
      <c r="D150" s="234" t="s">
        <v>3421</v>
      </c>
      <c r="E150" s="735">
        <v>13222</v>
      </c>
      <c r="F150" s="745">
        <v>45843</v>
      </c>
      <c r="G150" s="513" t="s">
        <v>3422</v>
      </c>
      <c r="H150" s="514">
        <v>0</v>
      </c>
      <c r="I150" s="274"/>
      <c r="J150" s="256">
        <v>981022</v>
      </c>
      <c r="K150" s="275">
        <f t="shared" si="3"/>
        <v>981022</v>
      </c>
    </row>
    <row r="151" spans="1:11" s="240" customFormat="1">
      <c r="A151" s="234">
        <v>20</v>
      </c>
      <c r="B151" s="513" t="s">
        <v>3423</v>
      </c>
      <c r="C151" s="512" t="s">
        <v>2401</v>
      </c>
      <c r="D151" s="234" t="s">
        <v>3424</v>
      </c>
      <c r="E151" s="735">
        <v>13146</v>
      </c>
      <c r="F151" s="745">
        <v>45693</v>
      </c>
      <c r="G151" s="513" t="s">
        <v>3425</v>
      </c>
      <c r="H151" s="514">
        <v>0</v>
      </c>
      <c r="I151" s="274"/>
      <c r="J151" s="256">
        <v>980294</v>
      </c>
      <c r="K151" s="275">
        <f t="shared" si="3"/>
        <v>980294</v>
      </c>
    </row>
    <row r="152" spans="1:11" s="240" customFormat="1" ht="22.5">
      <c r="A152" s="234">
        <v>21</v>
      </c>
      <c r="B152" s="517" t="s">
        <v>3426</v>
      </c>
      <c r="C152" s="512" t="s">
        <v>2401</v>
      </c>
      <c r="D152" s="234" t="s">
        <v>2288</v>
      </c>
      <c r="E152" s="735">
        <v>13137</v>
      </c>
      <c r="F152" s="745">
        <v>45693</v>
      </c>
      <c r="G152" s="518" t="s">
        <v>3427</v>
      </c>
      <c r="H152" s="514">
        <v>0</v>
      </c>
      <c r="I152" s="274"/>
      <c r="J152" s="256">
        <v>4143056.7</v>
      </c>
      <c r="K152" s="275">
        <f t="shared" si="3"/>
        <v>4143056.7</v>
      </c>
    </row>
    <row r="153" spans="1:11" s="240" customFormat="1">
      <c r="A153" s="234">
        <v>22</v>
      </c>
      <c r="B153" s="517" t="s">
        <v>3428</v>
      </c>
      <c r="C153" s="512" t="s">
        <v>2401</v>
      </c>
      <c r="D153" s="234" t="s">
        <v>3429</v>
      </c>
      <c r="E153" s="735">
        <v>13187</v>
      </c>
      <c r="F153" s="739">
        <v>45722</v>
      </c>
      <c r="G153" s="518" t="s">
        <v>3430</v>
      </c>
      <c r="H153" s="514">
        <v>0</v>
      </c>
      <c r="I153" s="274"/>
      <c r="J153" s="256">
        <v>3854578.31</v>
      </c>
      <c r="K153" s="275">
        <f t="shared" si="3"/>
        <v>3854578.31</v>
      </c>
    </row>
    <row r="154" spans="1:11" s="240" customFormat="1">
      <c r="A154" s="234">
        <v>23</v>
      </c>
      <c r="B154" s="517" t="s">
        <v>3431</v>
      </c>
      <c r="C154" s="512" t="s">
        <v>2401</v>
      </c>
      <c r="D154" s="234" t="s">
        <v>3432</v>
      </c>
      <c r="E154" s="735">
        <v>13186</v>
      </c>
      <c r="F154" s="739">
        <v>45722</v>
      </c>
      <c r="G154" s="518" t="s">
        <v>3433</v>
      </c>
      <c r="H154" s="514">
        <v>0</v>
      </c>
      <c r="I154" s="274"/>
      <c r="J154" s="256">
        <v>6248035.0199999996</v>
      </c>
      <c r="K154" s="275">
        <f t="shared" si="3"/>
        <v>6248035.0199999996</v>
      </c>
    </row>
    <row r="155" spans="1:11" s="240" customFormat="1">
      <c r="A155" s="234">
        <v>24</v>
      </c>
      <c r="B155" s="517" t="s">
        <v>3434</v>
      </c>
      <c r="C155" s="512" t="s">
        <v>2401</v>
      </c>
      <c r="D155" s="234" t="s">
        <v>2288</v>
      </c>
      <c r="E155" s="735">
        <v>13180</v>
      </c>
      <c r="F155" s="739">
        <v>45722</v>
      </c>
      <c r="G155" s="518" t="s">
        <v>3435</v>
      </c>
      <c r="H155" s="514">
        <v>0</v>
      </c>
      <c r="I155" s="274"/>
      <c r="J155" s="256">
        <v>636079</v>
      </c>
      <c r="K155" s="275">
        <f t="shared" si="3"/>
        <v>636079</v>
      </c>
    </row>
    <row r="156" spans="1:11" s="240" customFormat="1">
      <c r="A156" s="234">
        <v>25</v>
      </c>
      <c r="B156" s="517" t="s">
        <v>3436</v>
      </c>
      <c r="C156" s="512" t="s">
        <v>376</v>
      </c>
      <c r="D156" s="234" t="s">
        <v>2288</v>
      </c>
      <c r="E156" s="735">
        <v>8118</v>
      </c>
      <c r="F156" s="754" t="s">
        <v>4510</v>
      </c>
      <c r="G156" s="513" t="s">
        <v>3437</v>
      </c>
      <c r="H156" s="514">
        <v>0</v>
      </c>
      <c r="I156" s="274"/>
      <c r="J156" s="256">
        <v>970000</v>
      </c>
      <c r="K156" s="275">
        <f t="shared" si="3"/>
        <v>970000</v>
      </c>
    </row>
    <row r="157" spans="1:11" s="240" customFormat="1">
      <c r="A157" s="234">
        <v>26</v>
      </c>
      <c r="B157" s="517" t="s">
        <v>3418</v>
      </c>
      <c r="C157" s="512" t="s">
        <v>2401</v>
      </c>
      <c r="D157" s="234" t="s">
        <v>3394</v>
      </c>
      <c r="E157" s="735"/>
      <c r="F157" s="745">
        <v>45693</v>
      </c>
      <c r="G157" s="513" t="s">
        <v>3438</v>
      </c>
      <c r="H157" s="514">
        <v>0</v>
      </c>
      <c r="I157" s="274"/>
      <c r="J157" s="256">
        <v>3667198</v>
      </c>
      <c r="K157" s="275">
        <f t="shared" si="3"/>
        <v>3667198</v>
      </c>
    </row>
    <row r="158" spans="1:11" s="240" customFormat="1">
      <c r="A158" s="234">
        <v>27</v>
      </c>
      <c r="B158" s="517" t="s">
        <v>3439</v>
      </c>
      <c r="C158" s="512" t="s">
        <v>2401</v>
      </c>
      <c r="D158" s="234" t="s">
        <v>3424</v>
      </c>
      <c r="E158" s="735">
        <v>13107</v>
      </c>
      <c r="F158" s="739">
        <v>45843</v>
      </c>
      <c r="G158" s="513" t="s">
        <v>3440</v>
      </c>
      <c r="H158" s="514">
        <v>0</v>
      </c>
      <c r="I158" s="274"/>
      <c r="J158" s="256">
        <v>1958482</v>
      </c>
      <c r="K158" s="275">
        <f t="shared" si="3"/>
        <v>1958482</v>
      </c>
    </row>
    <row r="159" spans="1:11" s="240" customFormat="1">
      <c r="A159" s="234">
        <v>28</v>
      </c>
      <c r="B159" s="517" t="s">
        <v>3441</v>
      </c>
      <c r="C159" s="512" t="s">
        <v>2401</v>
      </c>
      <c r="D159" s="234" t="s">
        <v>2288</v>
      </c>
      <c r="E159" s="735">
        <v>13117</v>
      </c>
      <c r="F159" s="745">
        <v>45693</v>
      </c>
      <c r="G159" s="513" t="s">
        <v>3442</v>
      </c>
      <c r="H159" s="514">
        <v>0</v>
      </c>
      <c r="I159" s="274"/>
      <c r="J159" s="256">
        <v>4179621</v>
      </c>
      <c r="K159" s="275">
        <f t="shared" si="3"/>
        <v>4179621</v>
      </c>
    </row>
    <row r="160" spans="1:11" s="240" customFormat="1">
      <c r="A160" s="234">
        <v>29</v>
      </c>
      <c r="B160" s="517" t="s">
        <v>3443</v>
      </c>
      <c r="C160" s="512" t="s">
        <v>2401</v>
      </c>
      <c r="D160" s="234" t="s">
        <v>3444</v>
      </c>
      <c r="E160" s="735"/>
      <c r="F160" s="754" t="s">
        <v>4511</v>
      </c>
      <c r="G160" s="513" t="s">
        <v>3445</v>
      </c>
      <c r="H160" s="514">
        <v>0</v>
      </c>
      <c r="I160" s="274"/>
      <c r="J160" s="256">
        <v>2693740.4</v>
      </c>
      <c r="K160" s="275">
        <f t="shared" si="3"/>
        <v>2693740.4</v>
      </c>
    </row>
    <row r="161" spans="1:11" s="240" customFormat="1">
      <c r="A161" s="234">
        <v>30</v>
      </c>
      <c r="B161" s="517" t="s">
        <v>3446</v>
      </c>
      <c r="C161" s="512" t="s">
        <v>2401</v>
      </c>
      <c r="D161" s="234" t="s">
        <v>3447</v>
      </c>
      <c r="E161" s="735">
        <v>13197</v>
      </c>
      <c r="F161" s="745">
        <v>45722</v>
      </c>
      <c r="G161" s="513" t="s">
        <v>3448</v>
      </c>
      <c r="H161" s="514">
        <v>0</v>
      </c>
      <c r="I161" s="274"/>
      <c r="J161" s="256">
        <v>2260844.5499999998</v>
      </c>
      <c r="K161" s="275">
        <f t="shared" si="3"/>
        <v>2260844.5499999998</v>
      </c>
    </row>
    <row r="162" spans="1:11" s="240" customFormat="1">
      <c r="A162" s="234">
        <v>31</v>
      </c>
      <c r="B162" s="517" t="s">
        <v>3449</v>
      </c>
      <c r="C162" s="512" t="s">
        <v>376</v>
      </c>
      <c r="D162" s="234" t="s">
        <v>2374</v>
      </c>
      <c r="E162" s="735">
        <v>8223</v>
      </c>
      <c r="F162" s="745">
        <v>45475</v>
      </c>
      <c r="G162" s="513" t="s">
        <v>3450</v>
      </c>
      <c r="H162" s="514">
        <v>0</v>
      </c>
      <c r="I162" s="274"/>
      <c r="J162" s="256">
        <v>1417891.2</v>
      </c>
      <c r="K162" s="275">
        <f t="shared" si="3"/>
        <v>1417891.2</v>
      </c>
    </row>
    <row r="163" spans="1:11" s="240" customFormat="1" ht="22.5">
      <c r="A163" s="234">
        <v>32</v>
      </c>
      <c r="B163" s="519" t="s">
        <v>3451</v>
      </c>
      <c r="C163" s="512" t="s">
        <v>2401</v>
      </c>
      <c r="D163" s="234" t="s">
        <v>3447</v>
      </c>
      <c r="E163" s="735">
        <v>8100</v>
      </c>
      <c r="F163" s="739">
        <v>45569</v>
      </c>
      <c r="G163" s="516" t="s">
        <v>3452</v>
      </c>
      <c r="H163" s="514">
        <v>0</v>
      </c>
      <c r="I163" s="274"/>
      <c r="J163" s="256">
        <v>2716714.2</v>
      </c>
      <c r="K163" s="275">
        <f t="shared" si="3"/>
        <v>2716714.2</v>
      </c>
    </row>
    <row r="164" spans="1:11" s="240" customFormat="1" ht="22.5">
      <c r="A164" s="234">
        <v>33</v>
      </c>
      <c r="B164" s="519" t="s">
        <v>3453</v>
      </c>
      <c r="C164" s="512" t="s">
        <v>2401</v>
      </c>
      <c r="D164" s="234" t="s">
        <v>3394</v>
      </c>
      <c r="E164" s="735">
        <v>13150</v>
      </c>
      <c r="F164" s="739">
        <v>45843</v>
      </c>
      <c r="G164" s="513" t="s">
        <v>3454</v>
      </c>
      <c r="H164" s="514">
        <v>0</v>
      </c>
      <c r="I164" s="274"/>
      <c r="J164" s="256">
        <v>1350005.1</v>
      </c>
      <c r="K164" s="275">
        <f t="shared" si="3"/>
        <v>1350005.1</v>
      </c>
    </row>
    <row r="165" spans="1:11" s="240" customFormat="1" ht="22.5">
      <c r="A165" s="234">
        <v>34</v>
      </c>
      <c r="B165" s="519" t="s">
        <v>3455</v>
      </c>
      <c r="C165" s="512" t="s">
        <v>2401</v>
      </c>
      <c r="D165" s="234" t="s">
        <v>2288</v>
      </c>
      <c r="E165" s="735">
        <v>8055</v>
      </c>
      <c r="F165" s="735" t="s">
        <v>2244</v>
      </c>
      <c r="G165" s="518" t="s">
        <v>3456</v>
      </c>
      <c r="H165" s="514">
        <v>0</v>
      </c>
      <c r="I165" s="274"/>
      <c r="J165" s="256">
        <v>492887.5</v>
      </c>
      <c r="K165" s="275">
        <f t="shared" si="3"/>
        <v>492887.5</v>
      </c>
    </row>
    <row r="166" spans="1:11" s="240" customFormat="1">
      <c r="A166" s="234">
        <v>35</v>
      </c>
      <c r="B166" s="519" t="s">
        <v>3398</v>
      </c>
      <c r="C166" s="512" t="s">
        <v>2401</v>
      </c>
      <c r="D166" s="234" t="s">
        <v>3394</v>
      </c>
      <c r="E166" s="735">
        <v>13119</v>
      </c>
      <c r="F166" s="739">
        <v>45843</v>
      </c>
      <c r="G166" s="518" t="s">
        <v>3457</v>
      </c>
      <c r="H166" s="514">
        <v>0</v>
      </c>
      <c r="I166" s="274"/>
      <c r="J166" s="256">
        <v>1187442</v>
      </c>
      <c r="K166" s="275">
        <f t="shared" si="3"/>
        <v>1187442</v>
      </c>
    </row>
    <row r="167" spans="1:11" s="240" customFormat="1" ht="22.5">
      <c r="A167" s="234">
        <v>36</v>
      </c>
      <c r="B167" s="519" t="s">
        <v>3458</v>
      </c>
      <c r="C167" s="512" t="s">
        <v>2401</v>
      </c>
      <c r="D167" s="234" t="s">
        <v>2288</v>
      </c>
      <c r="E167" s="735">
        <v>13109</v>
      </c>
      <c r="F167" s="739">
        <v>45843</v>
      </c>
      <c r="G167" s="518" t="s">
        <v>3459</v>
      </c>
      <c r="H167" s="514">
        <v>0</v>
      </c>
      <c r="I167" s="274"/>
      <c r="J167" s="256">
        <v>2174623.5499999998</v>
      </c>
      <c r="K167" s="275">
        <f t="shared" si="3"/>
        <v>2174623.5499999998</v>
      </c>
    </row>
    <row r="168" spans="1:11" s="240" customFormat="1" ht="22.5">
      <c r="A168" s="234">
        <v>37</v>
      </c>
      <c r="B168" s="519" t="s">
        <v>3460</v>
      </c>
      <c r="C168" s="512" t="s">
        <v>2401</v>
      </c>
      <c r="D168" s="234" t="s">
        <v>3444</v>
      </c>
      <c r="E168" s="735">
        <v>13116</v>
      </c>
      <c r="F168" s="739">
        <v>45843</v>
      </c>
      <c r="G168" s="518" t="s">
        <v>3461</v>
      </c>
      <c r="H168" s="514">
        <v>0</v>
      </c>
      <c r="I168" s="274"/>
      <c r="J168" s="256">
        <v>4507584.9499999993</v>
      </c>
      <c r="K168" s="275">
        <f t="shared" si="3"/>
        <v>4507584.9499999993</v>
      </c>
    </row>
    <row r="169" spans="1:11" s="240" customFormat="1" ht="22.5">
      <c r="A169" s="234">
        <v>38</v>
      </c>
      <c r="B169" s="519" t="s">
        <v>3462</v>
      </c>
      <c r="C169" s="512" t="s">
        <v>370</v>
      </c>
      <c r="D169" s="234" t="s">
        <v>3447</v>
      </c>
      <c r="E169" s="735">
        <v>2010</v>
      </c>
      <c r="F169" s="735" t="s">
        <v>4512</v>
      </c>
      <c r="G169" s="518" t="s">
        <v>3463</v>
      </c>
      <c r="H169" s="514">
        <v>0</v>
      </c>
      <c r="I169" s="274"/>
      <c r="J169" s="256">
        <v>5609939</v>
      </c>
      <c r="K169" s="275">
        <f t="shared" si="3"/>
        <v>5609939</v>
      </c>
    </row>
    <row r="170" spans="1:11" s="240" customFormat="1">
      <c r="A170" s="234">
        <v>39</v>
      </c>
      <c r="B170" s="505" t="s">
        <v>3464</v>
      </c>
      <c r="C170" s="512" t="s">
        <v>2401</v>
      </c>
      <c r="D170" s="234" t="s">
        <v>3465</v>
      </c>
      <c r="E170" s="735"/>
      <c r="F170" s="735"/>
      <c r="G170" s="518" t="s">
        <v>3466</v>
      </c>
      <c r="H170" s="514">
        <v>0</v>
      </c>
      <c r="I170" s="274"/>
      <c r="J170" s="256">
        <v>310316.34999999998</v>
      </c>
      <c r="K170" s="275">
        <f t="shared" si="3"/>
        <v>310316.34999999998</v>
      </c>
    </row>
    <row r="171" spans="1:11" s="240" customFormat="1">
      <c r="A171" s="234">
        <v>40</v>
      </c>
      <c r="B171" s="755" t="s">
        <v>3467</v>
      </c>
      <c r="C171" s="512" t="s">
        <v>2401</v>
      </c>
      <c r="D171" s="234" t="s">
        <v>3468</v>
      </c>
      <c r="E171" s="735"/>
      <c r="F171" s="735"/>
      <c r="G171" s="518" t="s">
        <v>3469</v>
      </c>
      <c r="H171" s="514">
        <v>0</v>
      </c>
      <c r="I171" s="274"/>
      <c r="J171" s="256">
        <v>769688.95</v>
      </c>
      <c r="K171" s="275">
        <f t="shared" si="3"/>
        <v>769688.95</v>
      </c>
    </row>
    <row r="172" spans="1:11" s="240" customFormat="1">
      <c r="A172" s="234">
        <v>41</v>
      </c>
      <c r="B172" s="519" t="s">
        <v>3470</v>
      </c>
      <c r="C172" s="512" t="s">
        <v>2401</v>
      </c>
      <c r="D172" s="234" t="s">
        <v>3471</v>
      </c>
      <c r="E172" s="735"/>
      <c r="F172" s="735"/>
      <c r="G172" s="518" t="s">
        <v>3472</v>
      </c>
      <c r="H172" s="514">
        <v>0</v>
      </c>
      <c r="I172" s="274"/>
      <c r="J172" s="256">
        <v>1385979.5</v>
      </c>
      <c r="K172" s="275">
        <f t="shared" si="3"/>
        <v>1385979.5</v>
      </c>
    </row>
    <row r="173" spans="1:11" s="240" customFormat="1">
      <c r="A173" s="234"/>
      <c r="B173" s="519"/>
      <c r="C173" s="512"/>
      <c r="D173" s="234"/>
      <c r="E173" s="735"/>
      <c r="F173" s="735"/>
      <c r="G173" s="518"/>
      <c r="H173" s="514"/>
      <c r="I173" s="274"/>
      <c r="J173" s="256"/>
      <c r="K173" s="756"/>
    </row>
    <row r="174" spans="1:11" s="279" customFormat="1">
      <c r="A174" s="266"/>
      <c r="B174" s="266" t="s">
        <v>2289</v>
      </c>
      <c r="C174" s="266"/>
      <c r="D174" s="278"/>
      <c r="E174" s="757"/>
      <c r="F174" s="757"/>
      <c r="G174" s="266"/>
      <c r="H174" s="267">
        <f>SUM(H132:H137)</f>
        <v>0</v>
      </c>
      <c r="I174" s="267">
        <f>SUM(I132:I137)</f>
        <v>0</v>
      </c>
      <c r="J174" s="267">
        <f>SUM(J132:J173)</f>
        <v>108148545.14</v>
      </c>
      <c r="K174" s="267">
        <f>SUM(K132:K173)</f>
        <v>108148545.14</v>
      </c>
    </row>
    <row r="175" spans="1:11" s="240" customFormat="1" ht="13.5">
      <c r="A175" s="269"/>
      <c r="B175" s="266" t="s">
        <v>1582</v>
      </c>
      <c r="C175" s="266"/>
      <c r="D175" s="266"/>
      <c r="E175" s="758"/>
      <c r="F175" s="758"/>
      <c r="G175" s="266"/>
      <c r="H175" s="267">
        <f>H174+H130</f>
        <v>2871992</v>
      </c>
      <c r="I175" s="267">
        <f>I174+I130</f>
        <v>2031226</v>
      </c>
      <c r="J175" s="267">
        <f>J174+J130</f>
        <v>132404305.79000001</v>
      </c>
      <c r="K175" s="267">
        <f>K174+K130</f>
        <v>133245071.79000001</v>
      </c>
    </row>
    <row r="176" spans="1:11">
      <c r="J176" s="231"/>
    </row>
    <row r="180" spans="5:10" ht="15">
      <c r="E180" s="1105"/>
      <c r="F180" s="1106"/>
      <c r="G180" s="1106"/>
      <c r="H180" s="1106"/>
      <c r="I180" s="1104"/>
      <c r="J180" s="1104"/>
    </row>
    <row r="181" spans="5:10" ht="15">
      <c r="E181" s="1105" t="s">
        <v>4802</v>
      </c>
      <c r="F181" s="1104"/>
      <c r="G181" s="1104"/>
      <c r="H181" s="1104"/>
      <c r="I181" s="1104"/>
      <c r="J181" s="1104"/>
    </row>
    <row r="182" spans="5:10" ht="15.75" thickBot="1">
      <c r="E182" s="88"/>
      <c r="F182" s="1104"/>
      <c r="G182" s="1104"/>
      <c r="H182" s="1104"/>
      <c r="I182" s="1104"/>
      <c r="J182" s="1104"/>
    </row>
    <row r="183" spans="5:10" ht="15" thickBot="1">
      <c r="E183" s="1358" t="s">
        <v>336</v>
      </c>
      <c r="F183" s="1360" t="s">
        <v>337</v>
      </c>
      <c r="G183" s="1361"/>
      <c r="H183" s="1361"/>
      <c r="I183" s="1362"/>
      <c r="J183" s="1363" t="s">
        <v>338</v>
      </c>
    </row>
    <row r="184" spans="5:10" ht="15" thickBot="1">
      <c r="E184" s="1359"/>
      <c r="F184" s="90" t="s">
        <v>339</v>
      </c>
      <c r="G184" s="90" t="s">
        <v>340</v>
      </c>
      <c r="H184" s="90" t="s">
        <v>341</v>
      </c>
      <c r="I184" s="90" t="s">
        <v>342</v>
      </c>
      <c r="J184" s="1364"/>
    </row>
    <row r="185" spans="5:10" ht="43.5" thickBot="1">
      <c r="E185" s="91" t="s">
        <v>343</v>
      </c>
      <c r="F185" s="1113">
        <v>77236061.989999995</v>
      </c>
      <c r="G185" s="1114">
        <v>11937418.75</v>
      </c>
      <c r="H185" s="1113">
        <v>18975064.399999999</v>
      </c>
      <c r="I185" s="90">
        <v>0</v>
      </c>
      <c r="J185" s="90">
        <f>F185+G185+H185+I185</f>
        <v>108148545.13999999</v>
      </c>
    </row>
    <row r="186" spans="5:10" ht="60.75" thickBot="1">
      <c r="E186" s="92" t="s">
        <v>344</v>
      </c>
      <c r="F186" s="1115">
        <v>5428316.9500000002</v>
      </c>
      <c r="G186" s="93">
        <v>10467338</v>
      </c>
      <c r="H186" s="1116">
        <v>346110</v>
      </c>
      <c r="I186" s="93">
        <v>2624150</v>
      </c>
      <c r="J186" s="90">
        <f>F186+G186+H186+I186</f>
        <v>18865914.949999999</v>
      </c>
    </row>
    <row r="187" spans="5:10" ht="90.75" thickBot="1">
      <c r="E187" s="92" t="s">
        <v>345</v>
      </c>
      <c r="F187" s="93">
        <v>3158932.5</v>
      </c>
      <c r="G187" s="93">
        <v>833697.2</v>
      </c>
      <c r="H187" s="93">
        <v>79282</v>
      </c>
      <c r="I187" s="93">
        <v>175800</v>
      </c>
      <c r="J187" s="90">
        <f>F187+G187+H187+I187</f>
        <v>4247711.7</v>
      </c>
    </row>
    <row r="188" spans="5:10" ht="60.75" thickBot="1">
      <c r="E188" s="92" t="s">
        <v>346</v>
      </c>
      <c r="F188" s="93">
        <v>1571900</v>
      </c>
      <c r="G188" s="93">
        <v>400400</v>
      </c>
      <c r="H188" s="93">
        <v>11500</v>
      </c>
      <c r="I188" s="93"/>
      <c r="J188" s="90">
        <f>F188+G188+H188+I188</f>
        <v>1983800</v>
      </c>
    </row>
    <row r="189" spans="5:10" ht="57.75" thickBot="1">
      <c r="E189" s="94" t="s">
        <v>347</v>
      </c>
      <c r="F189" s="93">
        <f>SUM(F186:F188)</f>
        <v>10159149.449999999</v>
      </c>
      <c r="G189" s="93">
        <v>11700535.199999999</v>
      </c>
      <c r="H189" s="93">
        <f t="shared" ref="H189:I189" si="4">SUM(H186:H188)</f>
        <v>436892</v>
      </c>
      <c r="I189" s="93">
        <f t="shared" si="4"/>
        <v>2799950</v>
      </c>
      <c r="J189" s="90">
        <f>SUM(F189:I189)</f>
        <v>25096526.649999999</v>
      </c>
    </row>
    <row r="190" spans="5:10" ht="43.5" thickBot="1">
      <c r="E190" s="91" t="s">
        <v>348</v>
      </c>
      <c r="F190" s="90">
        <f>F189+F185</f>
        <v>87395211.439999998</v>
      </c>
      <c r="G190" s="90">
        <f>G189+G185</f>
        <v>23637953.949999999</v>
      </c>
      <c r="H190" s="90">
        <f>H189+H185</f>
        <v>19411956.399999999</v>
      </c>
      <c r="I190" s="90">
        <f>I189+I185</f>
        <v>2799950</v>
      </c>
      <c r="J190" s="90">
        <f>J189+J185</f>
        <v>133245071.78999999</v>
      </c>
    </row>
    <row r="191" spans="5:10" ht="15" thickBot="1">
      <c r="E191" s="91" t="s">
        <v>349</v>
      </c>
      <c r="F191" s="95" t="s">
        <v>4801</v>
      </c>
      <c r="G191" s="95">
        <v>0.90500000000000003</v>
      </c>
      <c r="H191" s="95">
        <v>1.4E-2</v>
      </c>
      <c r="I191" s="95" t="s">
        <v>4801</v>
      </c>
      <c r="J191" s="95">
        <v>1</v>
      </c>
    </row>
    <row r="192" spans="5:10" ht="15">
      <c r="E192" s="88"/>
      <c r="F192" s="1104"/>
      <c r="G192" s="1104"/>
      <c r="H192" s="1104"/>
      <c r="I192" s="1104"/>
      <c r="J192" s="1104"/>
    </row>
    <row r="193" spans="5:10" ht="15">
      <c r="E193" s="88"/>
      <c r="F193" s="1104"/>
      <c r="G193" s="1104"/>
      <c r="H193" s="1104"/>
      <c r="I193" s="1104"/>
      <c r="J193" s="88"/>
    </row>
  </sheetData>
  <mergeCells count="10">
    <mergeCell ref="E183:E184"/>
    <mergeCell ref="F183:I183"/>
    <mergeCell ref="J183:J184"/>
    <mergeCell ref="G1:G2"/>
    <mergeCell ref="A1:A2"/>
    <mergeCell ref="B1:B2"/>
    <mergeCell ref="C1:C2"/>
    <mergeCell ref="D1:D2"/>
    <mergeCell ref="E1:E2"/>
    <mergeCell ref="F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J157"/>
  <sheetViews>
    <sheetView topLeftCell="A126" workbookViewId="0">
      <selection activeCell="C131" sqref="C131"/>
    </sheetView>
  </sheetViews>
  <sheetFormatPr defaultColWidth="9.140625" defaultRowHeight="15"/>
  <cols>
    <col min="1" max="1" width="4.5703125" style="100" customWidth="1"/>
    <col min="2" max="2" width="14" style="100" customWidth="1"/>
    <col min="3" max="3" width="17.5703125" style="100" customWidth="1"/>
    <col min="4" max="4" width="20.140625" style="100" customWidth="1"/>
    <col min="5" max="5" width="18.28515625" style="100" customWidth="1"/>
    <col min="6" max="6" width="32.28515625" style="100" customWidth="1"/>
    <col min="7" max="7" width="16.7109375" style="100" customWidth="1"/>
    <col min="8" max="9" width="18.28515625" style="100" customWidth="1"/>
    <col min="10" max="10" width="16" style="100" customWidth="1"/>
    <col min="11" max="11" width="13.28515625" style="100" customWidth="1"/>
    <col min="12" max="16384" width="9.140625" style="100"/>
  </cols>
  <sheetData>
    <row r="1" spans="1:10" s="102" customFormat="1" ht="65.25" customHeight="1">
      <c r="A1" s="1379" t="s">
        <v>0</v>
      </c>
      <c r="B1" s="1379" t="s">
        <v>312</v>
      </c>
      <c r="C1" s="1379" t="s">
        <v>313</v>
      </c>
      <c r="D1" s="1379" t="s">
        <v>570</v>
      </c>
      <c r="E1" s="1379" t="s">
        <v>571</v>
      </c>
      <c r="F1" s="1379" t="s">
        <v>2</v>
      </c>
      <c r="G1" s="101" t="s">
        <v>317</v>
      </c>
      <c r="H1" s="101" t="s">
        <v>318</v>
      </c>
      <c r="I1" s="101" t="s">
        <v>572</v>
      </c>
      <c r="J1" s="101" t="s">
        <v>573</v>
      </c>
    </row>
    <row r="2" spans="1:10" s="102" customFormat="1" ht="12">
      <c r="A2" s="1380"/>
      <c r="B2" s="1380"/>
      <c r="C2" s="1380"/>
      <c r="D2" s="1380"/>
      <c r="E2" s="1380"/>
      <c r="F2" s="1380"/>
      <c r="G2" s="101" t="s">
        <v>3</v>
      </c>
      <c r="H2" s="101" t="s">
        <v>4</v>
      </c>
      <c r="I2" s="101" t="s">
        <v>320</v>
      </c>
      <c r="J2" s="101" t="s">
        <v>321</v>
      </c>
    </row>
    <row r="3" spans="1:10" s="103" customFormat="1" ht="14.25">
      <c r="A3" s="1387" t="s">
        <v>5</v>
      </c>
      <c r="B3" s="1388"/>
      <c r="C3" s="1388"/>
      <c r="D3" s="1388"/>
      <c r="E3" s="1388"/>
      <c r="F3" s="1388"/>
      <c r="G3" s="1388"/>
      <c r="H3" s="1388"/>
      <c r="I3" s="1388"/>
      <c r="J3" s="1389"/>
    </row>
    <row r="4" spans="1:10" s="103" customFormat="1" ht="33.75">
      <c r="A4" s="104">
        <v>1</v>
      </c>
      <c r="B4" s="105" t="s">
        <v>574</v>
      </c>
      <c r="C4" s="104" t="s">
        <v>575</v>
      </c>
      <c r="D4" s="106" t="s">
        <v>576</v>
      </c>
      <c r="E4" s="107">
        <v>1800</v>
      </c>
      <c r="F4" s="108" t="s">
        <v>577</v>
      </c>
      <c r="G4" s="109">
        <v>546000</v>
      </c>
      <c r="H4" s="110">
        <v>0</v>
      </c>
      <c r="I4" s="110">
        <v>0</v>
      </c>
      <c r="J4" s="111">
        <f>G4-H4+I4</f>
        <v>546000</v>
      </c>
    </row>
    <row r="5" spans="1:10" s="103" customFormat="1" ht="56.25">
      <c r="A5" s="104">
        <v>2</v>
      </c>
      <c r="B5" s="112" t="s">
        <v>578</v>
      </c>
      <c r="C5" s="104" t="s">
        <v>579</v>
      </c>
      <c r="D5" s="106" t="s">
        <v>580</v>
      </c>
      <c r="E5" s="107" t="s">
        <v>581</v>
      </c>
      <c r="F5" s="112" t="s">
        <v>582</v>
      </c>
      <c r="G5" s="109">
        <v>2870768</v>
      </c>
      <c r="H5" s="110">
        <v>0</v>
      </c>
      <c r="I5" s="110">
        <v>0</v>
      </c>
      <c r="J5" s="111">
        <f t="shared" ref="J5:J30" si="0">G5-H5+I5</f>
        <v>2870768</v>
      </c>
    </row>
    <row r="6" spans="1:10" s="103" customFormat="1" ht="38.25">
      <c r="A6" s="104">
        <v>3</v>
      </c>
      <c r="B6" s="115" t="s">
        <v>583</v>
      </c>
      <c r="C6" s="104" t="s">
        <v>579</v>
      </c>
      <c r="D6" s="106" t="s">
        <v>584</v>
      </c>
      <c r="E6" s="107" t="s">
        <v>585</v>
      </c>
      <c r="F6" s="143" t="s">
        <v>586</v>
      </c>
      <c r="G6" s="113">
        <v>1000700</v>
      </c>
      <c r="H6" s="130">
        <v>1000000</v>
      </c>
      <c r="I6" s="114">
        <v>0</v>
      </c>
      <c r="J6" s="111">
        <f t="shared" si="0"/>
        <v>700</v>
      </c>
    </row>
    <row r="7" spans="1:10" s="103" customFormat="1" ht="38.25">
      <c r="A7" s="104">
        <v>4</v>
      </c>
      <c r="B7" s="112" t="s">
        <v>587</v>
      </c>
      <c r="C7" s="104" t="s">
        <v>579</v>
      </c>
      <c r="D7" s="106" t="s">
        <v>588</v>
      </c>
      <c r="E7" s="107" t="s">
        <v>453</v>
      </c>
      <c r="F7" s="112" t="s">
        <v>589</v>
      </c>
      <c r="G7" s="109">
        <v>53000</v>
      </c>
      <c r="H7" s="110">
        <v>0</v>
      </c>
      <c r="I7" s="110">
        <v>0</v>
      </c>
      <c r="J7" s="111">
        <f t="shared" si="0"/>
        <v>53000</v>
      </c>
    </row>
    <row r="8" spans="1:10" s="103" customFormat="1" ht="78.75">
      <c r="A8" s="104">
        <v>5</v>
      </c>
      <c r="B8" s="112" t="s">
        <v>590</v>
      </c>
      <c r="C8" s="104" t="s">
        <v>591</v>
      </c>
      <c r="D8" s="106" t="s">
        <v>592</v>
      </c>
      <c r="E8" s="107" t="s">
        <v>453</v>
      </c>
      <c r="F8" s="112" t="s">
        <v>593</v>
      </c>
      <c r="G8" s="113">
        <v>1094800</v>
      </c>
      <c r="H8" s="114">
        <v>0</v>
      </c>
      <c r="I8" s="114">
        <v>0</v>
      </c>
      <c r="J8" s="111">
        <f t="shared" si="0"/>
        <v>1094800</v>
      </c>
    </row>
    <row r="9" spans="1:10" s="103" customFormat="1" ht="45">
      <c r="A9" s="104">
        <v>6</v>
      </c>
      <c r="B9" s="112" t="s">
        <v>594</v>
      </c>
      <c r="C9" s="104" t="s">
        <v>591</v>
      </c>
      <c r="D9" s="106" t="s">
        <v>595</v>
      </c>
      <c r="E9" s="107">
        <v>3858</v>
      </c>
      <c r="F9" s="112" t="s">
        <v>596</v>
      </c>
      <c r="G9" s="109">
        <v>110000</v>
      </c>
      <c r="H9" s="110">
        <v>0</v>
      </c>
      <c r="I9" s="110">
        <v>0</v>
      </c>
      <c r="J9" s="111">
        <f t="shared" si="0"/>
        <v>110000</v>
      </c>
    </row>
    <row r="10" spans="1:10" s="103" customFormat="1" ht="56.25">
      <c r="A10" s="104">
        <v>7</v>
      </c>
      <c r="B10" s="112" t="s">
        <v>597</v>
      </c>
      <c r="C10" s="104" t="s">
        <v>575</v>
      </c>
      <c r="D10" s="106" t="s">
        <v>598</v>
      </c>
      <c r="E10" s="107">
        <v>3875</v>
      </c>
      <c r="F10" s="112" t="s">
        <v>599</v>
      </c>
      <c r="G10" s="109">
        <v>300000</v>
      </c>
      <c r="H10" s="110">
        <v>0</v>
      </c>
      <c r="I10" s="110">
        <v>0</v>
      </c>
      <c r="J10" s="111">
        <f t="shared" si="0"/>
        <v>300000</v>
      </c>
    </row>
    <row r="11" spans="1:10" s="103" customFormat="1" ht="45">
      <c r="A11" s="104">
        <v>8</v>
      </c>
      <c r="B11" s="112" t="s">
        <v>600</v>
      </c>
      <c r="C11" s="104" t="s">
        <v>591</v>
      </c>
      <c r="D11" s="106" t="s">
        <v>595</v>
      </c>
      <c r="E11" s="107">
        <v>3886</v>
      </c>
      <c r="F11" s="112" t="s">
        <v>596</v>
      </c>
      <c r="G11" s="109">
        <v>171461</v>
      </c>
      <c r="H11" s="110">
        <v>0</v>
      </c>
      <c r="I11" s="110">
        <v>0</v>
      </c>
      <c r="J11" s="111">
        <f t="shared" si="0"/>
        <v>171461</v>
      </c>
    </row>
    <row r="12" spans="1:10" s="103" customFormat="1" ht="51">
      <c r="A12" s="104">
        <v>9</v>
      </c>
      <c r="B12" s="115" t="s">
        <v>601</v>
      </c>
      <c r="C12" s="104" t="s">
        <v>575</v>
      </c>
      <c r="D12" s="106" t="s">
        <v>602</v>
      </c>
      <c r="E12" s="107">
        <v>3826</v>
      </c>
      <c r="F12" s="112" t="s">
        <v>603</v>
      </c>
      <c r="G12" s="109">
        <v>1229600</v>
      </c>
      <c r="H12" s="110">
        <v>0</v>
      </c>
      <c r="I12" s="110">
        <v>0</v>
      </c>
      <c r="J12" s="111">
        <f t="shared" si="0"/>
        <v>1229600</v>
      </c>
    </row>
    <row r="13" spans="1:10" s="103" customFormat="1" ht="91.5" customHeight="1">
      <c r="A13" s="104">
        <v>10</v>
      </c>
      <c r="B13" s="115" t="s">
        <v>604</v>
      </c>
      <c r="C13" s="104" t="s">
        <v>605</v>
      </c>
      <c r="D13" s="106" t="s">
        <v>606</v>
      </c>
      <c r="E13" s="116">
        <v>3817</v>
      </c>
      <c r="F13" s="115" t="s">
        <v>607</v>
      </c>
      <c r="G13" s="113">
        <v>342000</v>
      </c>
      <c r="H13" s="114">
        <v>0</v>
      </c>
      <c r="I13" s="114">
        <v>0</v>
      </c>
      <c r="J13" s="111">
        <f t="shared" si="0"/>
        <v>342000</v>
      </c>
    </row>
    <row r="14" spans="1:10" s="103" customFormat="1" ht="56.25">
      <c r="A14" s="104">
        <v>11</v>
      </c>
      <c r="B14" s="115" t="s">
        <v>608</v>
      </c>
      <c r="C14" s="104" t="s">
        <v>609</v>
      </c>
      <c r="D14" s="106" t="s">
        <v>396</v>
      </c>
      <c r="E14" s="116">
        <v>9024</v>
      </c>
      <c r="F14" s="115" t="s">
        <v>610</v>
      </c>
      <c r="G14" s="109">
        <v>166300</v>
      </c>
      <c r="H14" s="117">
        <v>166300</v>
      </c>
      <c r="I14" s="110">
        <v>0</v>
      </c>
      <c r="J14" s="111">
        <f t="shared" si="0"/>
        <v>0</v>
      </c>
    </row>
    <row r="15" spans="1:10" s="103" customFormat="1" ht="90">
      <c r="A15" s="104">
        <v>12</v>
      </c>
      <c r="B15" s="115" t="s">
        <v>222</v>
      </c>
      <c r="C15" s="104" t="s">
        <v>609</v>
      </c>
      <c r="D15" s="106" t="s">
        <v>611</v>
      </c>
      <c r="E15" s="118">
        <v>0</v>
      </c>
      <c r="F15" s="115" t="s">
        <v>612</v>
      </c>
      <c r="G15" s="119">
        <v>81900</v>
      </c>
      <c r="H15" s="117">
        <v>81900</v>
      </c>
      <c r="I15" s="110">
        <v>0</v>
      </c>
      <c r="J15" s="111">
        <f t="shared" si="0"/>
        <v>0</v>
      </c>
    </row>
    <row r="16" spans="1:10" s="103" customFormat="1" ht="45">
      <c r="A16" s="104">
        <v>13</v>
      </c>
      <c r="B16" s="115" t="s">
        <v>613</v>
      </c>
      <c r="C16" s="104" t="s">
        <v>609</v>
      </c>
      <c r="D16" s="106" t="s">
        <v>595</v>
      </c>
      <c r="E16" s="116">
        <v>9038</v>
      </c>
      <c r="F16" s="115" t="s">
        <v>614</v>
      </c>
      <c r="G16" s="113">
        <v>800000</v>
      </c>
      <c r="H16" s="114">
        <v>0</v>
      </c>
      <c r="I16" s="114">
        <v>0</v>
      </c>
      <c r="J16" s="111">
        <f t="shared" si="0"/>
        <v>800000</v>
      </c>
    </row>
    <row r="17" spans="1:10" s="103" customFormat="1" ht="56.25">
      <c r="A17" s="104">
        <v>14</v>
      </c>
      <c r="B17" s="115" t="s">
        <v>615</v>
      </c>
      <c r="C17" s="104" t="s">
        <v>591</v>
      </c>
      <c r="D17" s="106" t="s">
        <v>598</v>
      </c>
      <c r="E17" s="116">
        <v>1777</v>
      </c>
      <c r="F17" s="115" t="s">
        <v>616</v>
      </c>
      <c r="G17" s="113">
        <v>576000</v>
      </c>
      <c r="H17" s="114">
        <v>0</v>
      </c>
      <c r="I17" s="114">
        <v>0</v>
      </c>
      <c r="J17" s="111">
        <f t="shared" si="0"/>
        <v>576000</v>
      </c>
    </row>
    <row r="18" spans="1:10" s="103" customFormat="1" ht="56.25">
      <c r="A18" s="104">
        <v>15</v>
      </c>
      <c r="B18" s="115" t="s">
        <v>617</v>
      </c>
      <c r="C18" s="104" t="s">
        <v>605</v>
      </c>
      <c r="D18" s="106" t="s">
        <v>588</v>
      </c>
      <c r="E18" s="120" t="s">
        <v>618</v>
      </c>
      <c r="F18" s="115" t="s">
        <v>619</v>
      </c>
      <c r="G18" s="109">
        <v>202090</v>
      </c>
      <c r="H18" s="117">
        <v>202090</v>
      </c>
      <c r="I18" s="110">
        <v>0</v>
      </c>
      <c r="J18" s="111">
        <f t="shared" si="0"/>
        <v>0</v>
      </c>
    </row>
    <row r="19" spans="1:10" s="103" customFormat="1" ht="56.25">
      <c r="A19" s="104">
        <v>16</v>
      </c>
      <c r="B19" s="115" t="s">
        <v>620</v>
      </c>
      <c r="C19" s="104" t="s">
        <v>605</v>
      </c>
      <c r="D19" s="106" t="s">
        <v>588</v>
      </c>
      <c r="E19" s="120" t="s">
        <v>621</v>
      </c>
      <c r="F19" s="115" t="s">
        <v>619</v>
      </c>
      <c r="G19" s="109">
        <v>155850</v>
      </c>
      <c r="H19" s="110">
        <v>0</v>
      </c>
      <c r="I19" s="110">
        <v>0</v>
      </c>
      <c r="J19" s="111">
        <f t="shared" si="0"/>
        <v>155850</v>
      </c>
    </row>
    <row r="20" spans="1:10" s="103" customFormat="1" ht="56.25">
      <c r="A20" s="104">
        <v>17</v>
      </c>
      <c r="B20" s="129" t="s">
        <v>622</v>
      </c>
      <c r="C20" s="104" t="s">
        <v>605</v>
      </c>
      <c r="D20" s="106" t="s">
        <v>623</v>
      </c>
      <c r="E20" s="120" t="s">
        <v>624</v>
      </c>
      <c r="F20" s="119" t="s">
        <v>3262</v>
      </c>
      <c r="G20" s="113">
        <v>47850</v>
      </c>
      <c r="H20" s="130">
        <v>47850</v>
      </c>
      <c r="I20" s="114">
        <v>0</v>
      </c>
      <c r="J20" s="111">
        <f t="shared" si="0"/>
        <v>0</v>
      </c>
    </row>
    <row r="21" spans="1:10" s="103" customFormat="1" ht="67.5">
      <c r="A21" s="104">
        <v>18</v>
      </c>
      <c r="B21" s="121" t="s">
        <v>625</v>
      </c>
      <c r="C21" s="104" t="s">
        <v>605</v>
      </c>
      <c r="D21" s="106" t="s">
        <v>598</v>
      </c>
      <c r="E21" s="122">
        <v>9009</v>
      </c>
      <c r="F21" s="118" t="s">
        <v>626</v>
      </c>
      <c r="G21" s="109">
        <v>288000</v>
      </c>
      <c r="H21" s="110">
        <v>0</v>
      </c>
      <c r="I21" s="110">
        <v>0</v>
      </c>
      <c r="J21" s="111">
        <f t="shared" si="0"/>
        <v>288000</v>
      </c>
    </row>
    <row r="22" spans="1:10" s="103" customFormat="1" ht="78.75">
      <c r="A22" s="104">
        <v>19</v>
      </c>
      <c r="B22" s="119" t="s">
        <v>627</v>
      </c>
      <c r="C22" s="104" t="s">
        <v>605</v>
      </c>
      <c r="D22" s="106" t="s">
        <v>628</v>
      </c>
      <c r="E22" s="118">
        <v>0</v>
      </c>
      <c r="F22" s="123" t="s">
        <v>629</v>
      </c>
      <c r="G22" s="124">
        <v>168851.95</v>
      </c>
      <c r="H22" s="117">
        <v>168851.95</v>
      </c>
      <c r="I22" s="110">
        <v>0</v>
      </c>
      <c r="J22" s="111">
        <f t="shared" si="0"/>
        <v>0</v>
      </c>
    </row>
    <row r="23" spans="1:10" s="103" customFormat="1" ht="78.75">
      <c r="A23" s="104">
        <v>20</v>
      </c>
      <c r="B23" s="119" t="s">
        <v>630</v>
      </c>
      <c r="C23" s="104" t="s">
        <v>605</v>
      </c>
      <c r="D23" s="106" t="s">
        <v>628</v>
      </c>
      <c r="E23" s="118">
        <v>0</v>
      </c>
      <c r="F23" s="123" t="s">
        <v>631</v>
      </c>
      <c r="G23" s="124">
        <v>6750</v>
      </c>
      <c r="H23" s="117">
        <v>6750</v>
      </c>
      <c r="I23" s="110">
        <v>0</v>
      </c>
      <c r="J23" s="111">
        <f t="shared" si="0"/>
        <v>0</v>
      </c>
    </row>
    <row r="24" spans="1:10" s="103" customFormat="1" ht="78.75">
      <c r="A24" s="104">
        <v>21</v>
      </c>
      <c r="B24" s="119" t="s">
        <v>514</v>
      </c>
      <c r="C24" s="104" t="s">
        <v>605</v>
      </c>
      <c r="D24" s="106" t="s">
        <v>628</v>
      </c>
      <c r="E24" s="118">
        <v>0</v>
      </c>
      <c r="F24" s="123" t="s">
        <v>632</v>
      </c>
      <c r="G24" s="124">
        <v>19440</v>
      </c>
      <c r="H24" s="117">
        <v>19440</v>
      </c>
      <c r="I24" s="110">
        <v>0</v>
      </c>
      <c r="J24" s="111">
        <f t="shared" si="0"/>
        <v>0</v>
      </c>
    </row>
    <row r="25" spans="1:10" s="103" customFormat="1" ht="78.75">
      <c r="A25" s="104">
        <v>22</v>
      </c>
      <c r="B25" s="119" t="s">
        <v>633</v>
      </c>
      <c r="C25" s="104" t="s">
        <v>605</v>
      </c>
      <c r="D25" s="106" t="s">
        <v>628</v>
      </c>
      <c r="E25" s="118">
        <v>0</v>
      </c>
      <c r="F25" s="123" t="s">
        <v>634</v>
      </c>
      <c r="G25" s="124">
        <v>2822.1</v>
      </c>
      <c r="H25" s="117">
        <v>2822.1</v>
      </c>
      <c r="I25" s="110">
        <v>0</v>
      </c>
      <c r="J25" s="111">
        <f t="shared" si="0"/>
        <v>0</v>
      </c>
    </row>
    <row r="26" spans="1:10" s="103" customFormat="1" ht="51">
      <c r="A26" s="104">
        <v>23</v>
      </c>
      <c r="B26" s="115" t="s">
        <v>635</v>
      </c>
      <c r="C26" s="115" t="s">
        <v>591</v>
      </c>
      <c r="D26" s="125" t="s">
        <v>592</v>
      </c>
      <c r="E26" s="126" t="s">
        <v>636</v>
      </c>
      <c r="F26" s="115" t="s">
        <v>637</v>
      </c>
      <c r="G26" s="121">
        <v>0</v>
      </c>
      <c r="H26" s="110">
        <v>0</v>
      </c>
      <c r="I26" s="117">
        <v>1172000</v>
      </c>
      <c r="J26" s="111">
        <f t="shared" si="0"/>
        <v>1172000</v>
      </c>
    </row>
    <row r="27" spans="1:10" s="103" customFormat="1" ht="45">
      <c r="A27" s="104">
        <v>24</v>
      </c>
      <c r="B27" s="115" t="s">
        <v>638</v>
      </c>
      <c r="C27" s="115" t="s">
        <v>591</v>
      </c>
      <c r="D27" s="106" t="s">
        <v>639</v>
      </c>
      <c r="E27" s="128" t="s">
        <v>640</v>
      </c>
      <c r="F27" s="115" t="s">
        <v>641</v>
      </c>
      <c r="G27" s="129">
        <v>0</v>
      </c>
      <c r="H27" s="130">
        <v>780000</v>
      </c>
      <c r="I27" s="130">
        <v>780000</v>
      </c>
      <c r="J27" s="111">
        <f t="shared" si="0"/>
        <v>0</v>
      </c>
    </row>
    <row r="28" spans="1:10" s="103" customFormat="1" ht="45">
      <c r="A28" s="104">
        <v>25</v>
      </c>
      <c r="B28" s="115" t="s">
        <v>398</v>
      </c>
      <c r="C28" s="115" t="s">
        <v>579</v>
      </c>
      <c r="D28" s="106" t="s">
        <v>396</v>
      </c>
      <c r="E28" s="127">
        <v>29497</v>
      </c>
      <c r="F28" s="115" t="s">
        <v>642</v>
      </c>
      <c r="G28" s="121">
        <v>0</v>
      </c>
      <c r="H28" s="110">
        <v>0</v>
      </c>
      <c r="I28" s="117">
        <v>624000</v>
      </c>
      <c r="J28" s="111">
        <f t="shared" si="0"/>
        <v>624000</v>
      </c>
    </row>
    <row r="29" spans="1:10" s="103" customFormat="1" ht="56.25">
      <c r="A29" s="104">
        <v>26</v>
      </c>
      <c r="B29" s="115" t="s">
        <v>643</v>
      </c>
      <c r="C29" s="115" t="s">
        <v>591</v>
      </c>
      <c r="D29" s="106" t="s">
        <v>588</v>
      </c>
      <c r="E29" s="128" t="s">
        <v>644</v>
      </c>
      <c r="F29" s="115" t="s">
        <v>645</v>
      </c>
      <c r="G29" s="129">
        <v>0</v>
      </c>
      <c r="H29" s="114">
        <v>0</v>
      </c>
      <c r="I29" s="130">
        <v>1230000</v>
      </c>
      <c r="J29" s="111">
        <f t="shared" si="0"/>
        <v>1230000</v>
      </c>
    </row>
    <row r="30" spans="1:10" s="103" customFormat="1" ht="33.75">
      <c r="A30" s="104">
        <v>27</v>
      </c>
      <c r="B30" s="115" t="s">
        <v>646</v>
      </c>
      <c r="C30" s="115" t="s">
        <v>579</v>
      </c>
      <c r="D30" s="106" t="s">
        <v>595</v>
      </c>
      <c r="E30" s="127">
        <v>29486</v>
      </c>
      <c r="F30" s="115" t="s">
        <v>647</v>
      </c>
      <c r="G30" s="121">
        <v>0</v>
      </c>
      <c r="H30" s="110">
        <v>0</v>
      </c>
      <c r="I30" s="117">
        <v>1000000</v>
      </c>
      <c r="J30" s="111">
        <f t="shared" si="0"/>
        <v>1000000</v>
      </c>
    </row>
    <row r="31" spans="1:10" s="103" customFormat="1" ht="38.25">
      <c r="A31" s="104">
        <v>28</v>
      </c>
      <c r="B31" s="115" t="s">
        <v>648</v>
      </c>
      <c r="C31" s="115" t="s">
        <v>579</v>
      </c>
      <c r="D31" s="106" t="s">
        <v>623</v>
      </c>
      <c r="E31" s="127">
        <v>1771</v>
      </c>
      <c r="F31" s="115" t="s">
        <v>649</v>
      </c>
      <c r="G31" s="121">
        <v>0</v>
      </c>
      <c r="H31" s="110">
        <v>0</v>
      </c>
      <c r="I31" s="117">
        <v>320000</v>
      </c>
      <c r="J31" s="111">
        <f>G31-H31+I31</f>
        <v>320000</v>
      </c>
    </row>
    <row r="32" spans="1:10" ht="35.25" customHeight="1">
      <c r="A32" s="104">
        <v>29</v>
      </c>
      <c r="B32" s="131" t="s">
        <v>650</v>
      </c>
      <c r="C32" s="115" t="s">
        <v>651</v>
      </c>
      <c r="D32" s="119">
        <v>0</v>
      </c>
      <c r="E32" s="128">
        <v>0</v>
      </c>
      <c r="F32" s="129">
        <v>0</v>
      </c>
      <c r="G32" s="119">
        <v>0</v>
      </c>
      <c r="H32" s="114">
        <v>0</v>
      </c>
      <c r="I32" s="129">
        <v>70904</v>
      </c>
      <c r="J32" s="111">
        <f t="shared" ref="J32:J43" si="1">G32-H32+I32</f>
        <v>70904</v>
      </c>
    </row>
    <row r="33" spans="1:10" ht="35.25" customHeight="1">
      <c r="A33" s="104">
        <v>30</v>
      </c>
      <c r="B33" s="131" t="s">
        <v>652</v>
      </c>
      <c r="C33" s="132" t="s">
        <v>651</v>
      </c>
      <c r="D33" s="119" t="s">
        <v>453</v>
      </c>
      <c r="E33" s="128">
        <v>0</v>
      </c>
      <c r="F33" s="133" t="s">
        <v>653</v>
      </c>
      <c r="G33" s="119">
        <v>0</v>
      </c>
      <c r="H33" s="114">
        <v>0</v>
      </c>
      <c r="I33" s="134">
        <v>749000</v>
      </c>
      <c r="J33" s="111">
        <f t="shared" si="1"/>
        <v>749000</v>
      </c>
    </row>
    <row r="34" spans="1:10" ht="35.25" customHeight="1">
      <c r="A34" s="104">
        <v>31</v>
      </c>
      <c r="B34" s="131" t="s">
        <v>654</v>
      </c>
      <c r="C34" s="115" t="s">
        <v>579</v>
      </c>
      <c r="D34" s="125" t="s">
        <v>655</v>
      </c>
      <c r="E34" s="128">
        <v>0</v>
      </c>
      <c r="F34" s="112" t="s">
        <v>656</v>
      </c>
      <c r="G34" s="119">
        <v>0</v>
      </c>
      <c r="H34" s="114">
        <v>0</v>
      </c>
      <c r="I34" s="129">
        <v>125000</v>
      </c>
      <c r="J34" s="111">
        <f t="shared" si="1"/>
        <v>125000</v>
      </c>
    </row>
    <row r="35" spans="1:10" ht="37.5" customHeight="1">
      <c r="A35" s="104">
        <v>32</v>
      </c>
      <c r="B35" s="131" t="s">
        <v>657</v>
      </c>
      <c r="C35" s="115" t="s">
        <v>579</v>
      </c>
      <c r="D35" s="135" t="s">
        <v>658</v>
      </c>
      <c r="E35" s="126">
        <v>0</v>
      </c>
      <c r="F35" s="115" t="s">
        <v>659</v>
      </c>
      <c r="G35" s="118">
        <v>0</v>
      </c>
      <c r="H35" s="110">
        <v>0</v>
      </c>
      <c r="I35" s="121">
        <v>597000</v>
      </c>
      <c r="J35" s="111">
        <f t="shared" si="1"/>
        <v>597000</v>
      </c>
    </row>
    <row r="36" spans="1:10" ht="126" customHeight="1">
      <c r="A36" s="104">
        <v>33</v>
      </c>
      <c r="B36" s="131" t="s">
        <v>464</v>
      </c>
      <c r="C36" s="115" t="s">
        <v>591</v>
      </c>
      <c r="D36" s="136" t="s">
        <v>660</v>
      </c>
      <c r="E36" s="127">
        <v>64075</v>
      </c>
      <c r="F36" s="115" t="s">
        <v>661</v>
      </c>
      <c r="G36" s="119">
        <v>0</v>
      </c>
      <c r="H36" s="114">
        <v>0</v>
      </c>
      <c r="I36" s="129">
        <v>102000</v>
      </c>
      <c r="J36" s="111">
        <f t="shared" si="1"/>
        <v>102000</v>
      </c>
    </row>
    <row r="37" spans="1:10" ht="35.25" customHeight="1">
      <c r="A37" s="104">
        <v>34</v>
      </c>
      <c r="B37" s="131" t="s">
        <v>662</v>
      </c>
      <c r="C37" s="115" t="s">
        <v>651</v>
      </c>
      <c r="D37" s="125" t="s">
        <v>663</v>
      </c>
      <c r="E37" s="128">
        <v>0</v>
      </c>
      <c r="F37" s="115" t="s">
        <v>664</v>
      </c>
      <c r="G37" s="119">
        <v>0</v>
      </c>
      <c r="H37" s="114">
        <v>0</v>
      </c>
      <c r="I37" s="129">
        <v>4712850</v>
      </c>
      <c r="J37" s="111">
        <f t="shared" si="1"/>
        <v>4712850</v>
      </c>
    </row>
    <row r="38" spans="1:10" ht="60.75" customHeight="1">
      <c r="A38" s="104">
        <v>35</v>
      </c>
      <c r="B38" s="131" t="s">
        <v>665</v>
      </c>
      <c r="C38" s="115" t="s">
        <v>591</v>
      </c>
      <c r="D38" s="125" t="s">
        <v>602</v>
      </c>
      <c r="E38" s="128">
        <v>0</v>
      </c>
      <c r="F38" s="115" t="s">
        <v>666</v>
      </c>
      <c r="G38" s="119">
        <v>0</v>
      </c>
      <c r="H38" s="114">
        <v>0</v>
      </c>
      <c r="I38" s="129">
        <v>913600</v>
      </c>
      <c r="J38" s="111">
        <f t="shared" si="1"/>
        <v>913600</v>
      </c>
    </row>
    <row r="39" spans="1:10" ht="45" customHeight="1">
      <c r="A39" s="104">
        <v>36</v>
      </c>
      <c r="B39" s="131" t="s">
        <v>667</v>
      </c>
      <c r="C39" s="115" t="s">
        <v>609</v>
      </c>
      <c r="D39" s="135" t="s">
        <v>668</v>
      </c>
      <c r="E39" s="126">
        <v>0</v>
      </c>
      <c r="F39" s="115" t="s">
        <v>669</v>
      </c>
      <c r="G39" s="118">
        <v>0</v>
      </c>
      <c r="H39" s="110">
        <v>0</v>
      </c>
      <c r="I39" s="121">
        <v>1485070</v>
      </c>
      <c r="J39" s="111">
        <f t="shared" si="1"/>
        <v>1485070</v>
      </c>
    </row>
    <row r="40" spans="1:10" ht="48" customHeight="1">
      <c r="A40" s="104">
        <v>37</v>
      </c>
      <c r="B40" s="131" t="s">
        <v>670</v>
      </c>
      <c r="C40" s="115" t="s">
        <v>609</v>
      </c>
      <c r="D40" s="125" t="s">
        <v>671</v>
      </c>
      <c r="E40" s="127">
        <v>9035</v>
      </c>
      <c r="F40" s="115" t="s">
        <v>672</v>
      </c>
      <c r="G40" s="119">
        <v>0</v>
      </c>
      <c r="H40" s="114">
        <v>0</v>
      </c>
      <c r="I40" s="129">
        <v>34000</v>
      </c>
      <c r="J40" s="111">
        <f t="shared" si="1"/>
        <v>34000</v>
      </c>
    </row>
    <row r="41" spans="1:10" ht="67.5">
      <c r="A41" s="104">
        <v>38</v>
      </c>
      <c r="B41" s="131" t="s">
        <v>673</v>
      </c>
      <c r="C41" s="115" t="s">
        <v>609</v>
      </c>
      <c r="D41" s="125" t="s">
        <v>598</v>
      </c>
      <c r="E41" s="462">
        <v>90013</v>
      </c>
      <c r="F41" s="115" t="s">
        <v>674</v>
      </c>
      <c r="G41" s="119">
        <v>0</v>
      </c>
      <c r="H41" s="130">
        <v>76250</v>
      </c>
      <c r="I41" s="129">
        <v>76250</v>
      </c>
      <c r="J41" s="111">
        <f t="shared" si="1"/>
        <v>0</v>
      </c>
    </row>
    <row r="42" spans="1:10" ht="93" customHeight="1">
      <c r="A42" s="104">
        <v>39</v>
      </c>
      <c r="B42" s="131" t="s">
        <v>675</v>
      </c>
      <c r="C42" s="115" t="s">
        <v>609</v>
      </c>
      <c r="D42" s="125" t="s">
        <v>602</v>
      </c>
      <c r="E42" s="127">
        <v>3900</v>
      </c>
      <c r="F42" s="115" t="s">
        <v>676</v>
      </c>
      <c r="G42" s="119">
        <v>0</v>
      </c>
      <c r="H42" s="114">
        <v>0</v>
      </c>
      <c r="I42" s="129">
        <v>462150</v>
      </c>
      <c r="J42" s="111">
        <f t="shared" si="1"/>
        <v>462150</v>
      </c>
    </row>
    <row r="43" spans="1:10" ht="60" customHeight="1">
      <c r="A43" s="104">
        <v>40</v>
      </c>
      <c r="B43" s="131" t="s">
        <v>677</v>
      </c>
      <c r="C43" s="115" t="s">
        <v>609</v>
      </c>
      <c r="D43" s="137" t="s">
        <v>396</v>
      </c>
      <c r="E43" s="127">
        <v>3884</v>
      </c>
      <c r="F43" s="108" t="s">
        <v>678</v>
      </c>
      <c r="G43" s="118">
        <v>0</v>
      </c>
      <c r="H43" s="110">
        <v>0</v>
      </c>
      <c r="I43" s="121">
        <v>73700</v>
      </c>
      <c r="J43" s="111">
        <f t="shared" si="1"/>
        <v>73700</v>
      </c>
    </row>
    <row r="44" spans="1:10" ht="78.75">
      <c r="A44" s="104">
        <v>41</v>
      </c>
      <c r="B44" s="131" t="s">
        <v>222</v>
      </c>
      <c r="C44" s="115" t="s">
        <v>609</v>
      </c>
      <c r="D44" s="125" t="s">
        <v>611</v>
      </c>
      <c r="E44" s="126">
        <v>0</v>
      </c>
      <c r="F44" s="115" t="s">
        <v>679</v>
      </c>
      <c r="G44" s="119">
        <v>0</v>
      </c>
      <c r="H44" s="114">
        <v>0</v>
      </c>
      <c r="I44" s="129">
        <v>79380</v>
      </c>
      <c r="J44" s="111">
        <f>G44-H44+I44</f>
        <v>79380</v>
      </c>
    </row>
    <row r="45" spans="1:10" ht="101.25" customHeight="1">
      <c r="A45" s="104">
        <v>42</v>
      </c>
      <c r="B45" s="131" t="s">
        <v>680</v>
      </c>
      <c r="C45" s="115" t="s">
        <v>609</v>
      </c>
      <c r="D45" s="135" t="s">
        <v>681</v>
      </c>
      <c r="E45" s="127">
        <v>277</v>
      </c>
      <c r="F45" s="115" t="s">
        <v>682</v>
      </c>
      <c r="G45" s="118">
        <v>0</v>
      </c>
      <c r="H45" s="117">
        <v>467500</v>
      </c>
      <c r="I45" s="118">
        <v>467500</v>
      </c>
      <c r="J45" s="111">
        <f t="shared" ref="J45:J54" si="2">G45-H45+I45</f>
        <v>0</v>
      </c>
    </row>
    <row r="46" spans="1:10" s="142" customFormat="1" ht="69.75" customHeight="1">
      <c r="A46" s="104">
        <v>43</v>
      </c>
      <c r="B46" s="115" t="s">
        <v>683</v>
      </c>
      <c r="C46" s="138" t="s">
        <v>609</v>
      </c>
      <c r="D46" s="139" t="s">
        <v>606</v>
      </c>
      <c r="E46" s="116">
        <v>9014</v>
      </c>
      <c r="F46" s="123" t="s">
        <v>684</v>
      </c>
      <c r="G46" s="119">
        <v>0</v>
      </c>
      <c r="H46" s="114">
        <v>0</v>
      </c>
      <c r="I46" s="140">
        <v>36000</v>
      </c>
      <c r="J46" s="141">
        <f t="shared" si="2"/>
        <v>36000</v>
      </c>
    </row>
    <row r="47" spans="1:10" s="142" customFormat="1" ht="67.5">
      <c r="A47" s="104">
        <v>44</v>
      </c>
      <c r="B47" s="112" t="s">
        <v>685</v>
      </c>
      <c r="C47" s="144" t="s">
        <v>686</v>
      </c>
      <c r="D47" s="106" t="s">
        <v>606</v>
      </c>
      <c r="E47" s="116">
        <v>16661</v>
      </c>
      <c r="F47" s="119" t="s">
        <v>687</v>
      </c>
      <c r="G47" s="119">
        <v>0</v>
      </c>
      <c r="H47" s="114">
        <v>0</v>
      </c>
      <c r="I47" s="140">
        <v>264654</v>
      </c>
      <c r="J47" s="141">
        <f t="shared" si="2"/>
        <v>264654</v>
      </c>
    </row>
    <row r="48" spans="1:10" s="142" customFormat="1" ht="56.25">
      <c r="A48" s="104">
        <v>45</v>
      </c>
      <c r="B48" s="112" t="s">
        <v>688</v>
      </c>
      <c r="C48" s="144" t="s">
        <v>686</v>
      </c>
      <c r="D48" s="106" t="s">
        <v>606</v>
      </c>
      <c r="E48" s="116">
        <v>16681</v>
      </c>
      <c r="F48" s="119" t="s">
        <v>689</v>
      </c>
      <c r="G48" s="119">
        <v>0</v>
      </c>
      <c r="H48" s="114">
        <v>0</v>
      </c>
      <c r="I48" s="140">
        <v>454500</v>
      </c>
      <c r="J48" s="141">
        <f t="shared" si="2"/>
        <v>454500</v>
      </c>
    </row>
    <row r="49" spans="1:10" s="142" customFormat="1" ht="56.25">
      <c r="A49" s="104">
        <v>46</v>
      </c>
      <c r="B49" s="145" t="s">
        <v>690</v>
      </c>
      <c r="C49" s="146" t="s">
        <v>686</v>
      </c>
      <c r="D49" s="125" t="s">
        <v>602</v>
      </c>
      <c r="E49" s="147">
        <v>16653</v>
      </c>
      <c r="F49" s="148" t="s">
        <v>691</v>
      </c>
      <c r="G49" s="119">
        <v>0</v>
      </c>
      <c r="H49" s="114">
        <v>0</v>
      </c>
      <c r="I49" s="140">
        <v>480000</v>
      </c>
      <c r="J49" s="141">
        <f t="shared" si="2"/>
        <v>480000</v>
      </c>
    </row>
    <row r="50" spans="1:10" s="142" customFormat="1" ht="56.25">
      <c r="A50" s="104">
        <v>47</v>
      </c>
      <c r="B50" s="115" t="s">
        <v>608</v>
      </c>
      <c r="C50" s="104" t="s">
        <v>686</v>
      </c>
      <c r="D50" s="106" t="s">
        <v>396</v>
      </c>
      <c r="E50" s="149">
        <v>0</v>
      </c>
      <c r="F50" s="115" t="s">
        <v>692</v>
      </c>
      <c r="G50" s="119">
        <v>0</v>
      </c>
      <c r="H50" s="114">
        <v>0</v>
      </c>
      <c r="I50" s="140">
        <v>156000</v>
      </c>
      <c r="J50" s="141">
        <f t="shared" si="2"/>
        <v>156000</v>
      </c>
    </row>
    <row r="51" spans="1:10" s="142" customFormat="1" ht="103.5" customHeight="1">
      <c r="A51" s="104">
        <v>48</v>
      </c>
      <c r="B51" s="115" t="s">
        <v>693</v>
      </c>
      <c r="C51" s="146" t="s">
        <v>686</v>
      </c>
      <c r="D51" s="125" t="s">
        <v>623</v>
      </c>
      <c r="E51" s="147">
        <v>16888</v>
      </c>
      <c r="F51" s="115" t="s">
        <v>694</v>
      </c>
      <c r="G51" s="119">
        <v>0</v>
      </c>
      <c r="H51" s="130">
        <v>0</v>
      </c>
      <c r="I51" s="140">
        <v>260800</v>
      </c>
      <c r="J51" s="141">
        <f t="shared" si="2"/>
        <v>260800</v>
      </c>
    </row>
    <row r="52" spans="1:10" s="103" customFormat="1" ht="90">
      <c r="A52" s="104">
        <v>49</v>
      </c>
      <c r="B52" s="115" t="s">
        <v>695</v>
      </c>
      <c r="C52" s="150" t="s">
        <v>686</v>
      </c>
      <c r="D52" s="106" t="s">
        <v>606</v>
      </c>
      <c r="E52" s="116">
        <v>16669</v>
      </c>
      <c r="F52" s="115" t="s">
        <v>696</v>
      </c>
      <c r="G52" s="119">
        <v>0</v>
      </c>
      <c r="H52" s="114">
        <v>0</v>
      </c>
      <c r="I52" s="151">
        <v>287100</v>
      </c>
      <c r="J52" s="141">
        <f t="shared" si="2"/>
        <v>287100</v>
      </c>
    </row>
    <row r="53" spans="1:10" s="103" customFormat="1" ht="45">
      <c r="A53" s="104">
        <v>50</v>
      </c>
      <c r="B53" s="129" t="s">
        <v>608</v>
      </c>
      <c r="C53" s="104" t="s">
        <v>686</v>
      </c>
      <c r="D53" s="106" t="s">
        <v>396</v>
      </c>
      <c r="E53" s="116">
        <v>3832</v>
      </c>
      <c r="F53" s="143" t="s">
        <v>697</v>
      </c>
      <c r="G53" s="119">
        <v>0</v>
      </c>
      <c r="H53" s="114">
        <v>0</v>
      </c>
      <c r="I53" s="151">
        <v>110800</v>
      </c>
      <c r="J53" s="141">
        <f t="shared" si="2"/>
        <v>110800</v>
      </c>
    </row>
    <row r="54" spans="1:10" s="103" customFormat="1" ht="45">
      <c r="A54" s="104">
        <v>51</v>
      </c>
      <c r="B54" s="129" t="s">
        <v>698</v>
      </c>
      <c r="C54" s="104" t="s">
        <v>686</v>
      </c>
      <c r="D54" s="106" t="s">
        <v>606</v>
      </c>
      <c r="E54" s="116">
        <v>16615</v>
      </c>
      <c r="F54" s="143" t="s">
        <v>699</v>
      </c>
      <c r="G54" s="119">
        <v>0</v>
      </c>
      <c r="H54" s="114">
        <v>0</v>
      </c>
      <c r="I54" s="151">
        <v>560000</v>
      </c>
      <c r="J54" s="141">
        <f t="shared" si="2"/>
        <v>560000</v>
      </c>
    </row>
    <row r="55" spans="1:10" s="103" customFormat="1" ht="46.5" customHeight="1">
      <c r="A55" s="104">
        <v>52</v>
      </c>
      <c r="B55" s="463" t="s">
        <v>700</v>
      </c>
      <c r="C55" s="104" t="s">
        <v>591</v>
      </c>
      <c r="D55" s="106" t="s">
        <v>598</v>
      </c>
      <c r="E55" s="116">
        <v>1777</v>
      </c>
      <c r="F55" s="115" t="s">
        <v>701</v>
      </c>
      <c r="G55" s="119">
        <v>0</v>
      </c>
      <c r="H55" s="114">
        <v>0</v>
      </c>
      <c r="I55" s="151">
        <v>324000</v>
      </c>
      <c r="J55" s="141">
        <f>G55-H55+I55</f>
        <v>324000</v>
      </c>
    </row>
    <row r="56" spans="1:10" s="103" customFormat="1" ht="46.5" customHeight="1">
      <c r="A56" s="104">
        <v>53</v>
      </c>
      <c r="B56" s="150" t="s">
        <v>1821</v>
      </c>
      <c r="C56" s="104" t="s">
        <v>686</v>
      </c>
      <c r="D56" s="106" t="s">
        <v>598</v>
      </c>
      <c r="E56" s="119">
        <v>0</v>
      </c>
      <c r="F56" s="115" t="s">
        <v>3263</v>
      </c>
      <c r="G56" s="119">
        <v>0</v>
      </c>
      <c r="H56" s="114">
        <v>0</v>
      </c>
      <c r="I56" s="151">
        <v>150000</v>
      </c>
      <c r="J56" s="141">
        <f t="shared" ref="J56" si="3">G56-H56+I56</f>
        <v>150000</v>
      </c>
    </row>
    <row r="57" spans="1:10" s="280" customFormat="1" ht="78.75">
      <c r="A57" s="104">
        <v>54</v>
      </c>
      <c r="B57" s="115" t="s">
        <v>702</v>
      </c>
      <c r="C57" s="150" t="s">
        <v>686</v>
      </c>
      <c r="D57" s="152" t="s">
        <v>703</v>
      </c>
      <c r="E57" s="119">
        <v>0</v>
      </c>
      <c r="F57" s="150" t="s">
        <v>704</v>
      </c>
      <c r="G57" s="281">
        <v>0</v>
      </c>
      <c r="H57" s="281">
        <v>0</v>
      </c>
      <c r="I57" s="154">
        <v>16800</v>
      </c>
      <c r="J57" s="155">
        <f>G57-H57+I57</f>
        <v>16800</v>
      </c>
    </row>
    <row r="58" spans="1:10" s="280" customFormat="1" ht="78.75">
      <c r="A58" s="104">
        <v>55</v>
      </c>
      <c r="B58" s="115" t="s">
        <v>705</v>
      </c>
      <c r="C58" s="150" t="s">
        <v>686</v>
      </c>
      <c r="D58" s="152" t="s">
        <v>703</v>
      </c>
      <c r="E58" s="119">
        <v>0</v>
      </c>
      <c r="F58" s="150" t="s">
        <v>704</v>
      </c>
      <c r="G58" s="464">
        <v>0</v>
      </c>
      <c r="H58" s="464">
        <v>0</v>
      </c>
      <c r="I58" s="154">
        <v>4200</v>
      </c>
      <c r="J58" s="155">
        <f t="shared" ref="J58:J89" si="4">G58-H58+I58</f>
        <v>4200</v>
      </c>
    </row>
    <row r="59" spans="1:10" s="280" customFormat="1" ht="67.5">
      <c r="A59" s="104">
        <v>56</v>
      </c>
      <c r="B59" s="115" t="s">
        <v>706</v>
      </c>
      <c r="C59" s="150" t="s">
        <v>686</v>
      </c>
      <c r="D59" s="152" t="s">
        <v>703</v>
      </c>
      <c r="E59" s="119">
        <v>0</v>
      </c>
      <c r="F59" s="150" t="s">
        <v>707</v>
      </c>
      <c r="G59" s="464">
        <v>0</v>
      </c>
      <c r="H59" s="464">
        <v>0</v>
      </c>
      <c r="I59" s="154">
        <v>4200</v>
      </c>
      <c r="J59" s="155">
        <f t="shared" si="4"/>
        <v>4200</v>
      </c>
    </row>
    <row r="60" spans="1:10" s="280" customFormat="1" ht="101.25">
      <c r="A60" s="104">
        <v>57</v>
      </c>
      <c r="B60" s="115" t="s">
        <v>708</v>
      </c>
      <c r="C60" s="150" t="s">
        <v>686</v>
      </c>
      <c r="D60" s="152" t="s">
        <v>709</v>
      </c>
      <c r="E60" s="119">
        <v>0</v>
      </c>
      <c r="F60" s="115" t="s">
        <v>710</v>
      </c>
      <c r="G60" s="464">
        <v>0</v>
      </c>
      <c r="H60" s="464">
        <v>0</v>
      </c>
      <c r="I60" s="154">
        <v>100800</v>
      </c>
      <c r="J60" s="155">
        <f t="shared" si="4"/>
        <v>100800</v>
      </c>
    </row>
    <row r="61" spans="1:10" s="280" customFormat="1" ht="101.25">
      <c r="A61" s="104">
        <v>58</v>
      </c>
      <c r="B61" s="115" t="s">
        <v>711</v>
      </c>
      <c r="C61" s="150" t="s">
        <v>686</v>
      </c>
      <c r="D61" s="152" t="s">
        <v>709</v>
      </c>
      <c r="E61" s="119">
        <v>0</v>
      </c>
      <c r="F61" s="115" t="s">
        <v>710</v>
      </c>
      <c r="G61" s="464">
        <v>0</v>
      </c>
      <c r="H61" s="464">
        <v>0</v>
      </c>
      <c r="I61" s="154">
        <v>84000</v>
      </c>
      <c r="J61" s="155">
        <f t="shared" si="4"/>
        <v>84000</v>
      </c>
    </row>
    <row r="62" spans="1:10" s="280" customFormat="1" ht="101.25">
      <c r="A62" s="104">
        <v>59</v>
      </c>
      <c r="B62" s="115" t="s">
        <v>712</v>
      </c>
      <c r="C62" s="150" t="s">
        <v>686</v>
      </c>
      <c r="D62" s="152" t="s">
        <v>709</v>
      </c>
      <c r="E62" s="119">
        <v>0</v>
      </c>
      <c r="F62" s="115" t="s">
        <v>710</v>
      </c>
      <c r="G62" s="464">
        <v>0</v>
      </c>
      <c r="H62" s="464">
        <v>0</v>
      </c>
      <c r="I62" s="154">
        <v>37800</v>
      </c>
      <c r="J62" s="155">
        <f t="shared" si="4"/>
        <v>37800</v>
      </c>
    </row>
    <row r="63" spans="1:10" s="280" customFormat="1" ht="101.25">
      <c r="A63" s="104">
        <v>60</v>
      </c>
      <c r="B63" s="115" t="s">
        <v>713</v>
      </c>
      <c r="C63" s="150" t="s">
        <v>686</v>
      </c>
      <c r="D63" s="152" t="s">
        <v>709</v>
      </c>
      <c r="E63" s="119">
        <v>0</v>
      </c>
      <c r="F63" s="115" t="s">
        <v>710</v>
      </c>
      <c r="G63" s="464">
        <v>0</v>
      </c>
      <c r="H63" s="464">
        <v>0</v>
      </c>
      <c r="I63" s="154">
        <v>84000</v>
      </c>
      <c r="J63" s="155">
        <f t="shared" si="4"/>
        <v>84000</v>
      </c>
    </row>
    <row r="64" spans="1:10" s="280" customFormat="1" ht="101.25">
      <c r="A64" s="104">
        <v>61</v>
      </c>
      <c r="B64" s="115" t="s">
        <v>714</v>
      </c>
      <c r="C64" s="150" t="s">
        <v>686</v>
      </c>
      <c r="D64" s="152" t="s">
        <v>709</v>
      </c>
      <c r="E64" s="119">
        <v>0</v>
      </c>
      <c r="F64" s="115" t="s">
        <v>710</v>
      </c>
      <c r="G64" s="464">
        <v>0</v>
      </c>
      <c r="H64" s="464">
        <v>0</v>
      </c>
      <c r="I64" s="154">
        <v>67200</v>
      </c>
      <c r="J64" s="155">
        <f t="shared" si="4"/>
        <v>67200</v>
      </c>
    </row>
    <row r="65" spans="1:10" s="280" customFormat="1" ht="101.25">
      <c r="A65" s="104">
        <v>62</v>
      </c>
      <c r="B65" s="115" t="s">
        <v>715</v>
      </c>
      <c r="C65" s="150" t="s">
        <v>686</v>
      </c>
      <c r="D65" s="152" t="s">
        <v>709</v>
      </c>
      <c r="E65" s="119">
        <v>0</v>
      </c>
      <c r="F65" s="115" t="s">
        <v>710</v>
      </c>
      <c r="G65" s="464">
        <v>0</v>
      </c>
      <c r="H65" s="464">
        <v>0</v>
      </c>
      <c r="I65" s="154">
        <v>25200</v>
      </c>
      <c r="J65" s="155">
        <f t="shared" si="4"/>
        <v>25200</v>
      </c>
    </row>
    <row r="66" spans="1:10" s="280" customFormat="1" ht="101.25">
      <c r="A66" s="104">
        <v>63</v>
      </c>
      <c r="B66" s="115" t="s">
        <v>716</v>
      </c>
      <c r="C66" s="150" t="s">
        <v>686</v>
      </c>
      <c r="D66" s="152" t="s">
        <v>709</v>
      </c>
      <c r="E66" s="119">
        <v>0</v>
      </c>
      <c r="F66" s="115" t="s">
        <v>710</v>
      </c>
      <c r="G66" s="464">
        <v>0</v>
      </c>
      <c r="H66" s="464">
        <v>0</v>
      </c>
      <c r="I66" s="154">
        <v>67200</v>
      </c>
      <c r="J66" s="155">
        <f t="shared" si="4"/>
        <v>67200</v>
      </c>
    </row>
    <row r="67" spans="1:10" s="280" customFormat="1" ht="67.5">
      <c r="A67" s="104">
        <v>64</v>
      </c>
      <c r="B67" s="115" t="s">
        <v>717</v>
      </c>
      <c r="C67" s="150" t="s">
        <v>686</v>
      </c>
      <c r="D67" s="152" t="s">
        <v>709</v>
      </c>
      <c r="E67" s="119">
        <v>0</v>
      </c>
      <c r="F67" s="115" t="s">
        <v>718</v>
      </c>
      <c r="G67" s="464">
        <v>0</v>
      </c>
      <c r="H67" s="464">
        <v>0</v>
      </c>
      <c r="I67" s="154">
        <v>25200</v>
      </c>
      <c r="J67" s="155">
        <f t="shared" si="4"/>
        <v>25200</v>
      </c>
    </row>
    <row r="68" spans="1:10" s="280" customFormat="1" ht="90">
      <c r="A68" s="104">
        <v>65</v>
      </c>
      <c r="B68" s="115" t="s">
        <v>719</v>
      </c>
      <c r="C68" s="150" t="s">
        <v>686</v>
      </c>
      <c r="D68" s="152" t="s">
        <v>709</v>
      </c>
      <c r="E68" s="119">
        <v>0</v>
      </c>
      <c r="F68" s="150" t="s">
        <v>720</v>
      </c>
      <c r="G68" s="464">
        <v>0</v>
      </c>
      <c r="H68" s="464">
        <v>0</v>
      </c>
      <c r="I68" s="154">
        <v>24400</v>
      </c>
      <c r="J68" s="155">
        <f t="shared" si="4"/>
        <v>24400</v>
      </c>
    </row>
    <row r="69" spans="1:10" s="280" customFormat="1" ht="90">
      <c r="A69" s="104">
        <v>66</v>
      </c>
      <c r="B69" s="115" t="s">
        <v>721</v>
      </c>
      <c r="C69" s="150" t="s">
        <v>686</v>
      </c>
      <c r="D69" s="152" t="s">
        <v>709</v>
      </c>
      <c r="E69" s="119">
        <v>0</v>
      </c>
      <c r="F69" s="150" t="s">
        <v>720</v>
      </c>
      <c r="G69" s="464">
        <v>0</v>
      </c>
      <c r="H69" s="464">
        <v>0</v>
      </c>
      <c r="I69" s="154">
        <v>24400</v>
      </c>
      <c r="J69" s="155">
        <f t="shared" si="4"/>
        <v>24400</v>
      </c>
    </row>
    <row r="70" spans="1:10" s="280" customFormat="1" ht="90">
      <c r="A70" s="104">
        <v>67</v>
      </c>
      <c r="B70" s="115" t="s">
        <v>722</v>
      </c>
      <c r="C70" s="150" t="s">
        <v>686</v>
      </c>
      <c r="D70" s="152" t="s">
        <v>709</v>
      </c>
      <c r="E70" s="119">
        <v>0</v>
      </c>
      <c r="F70" s="150" t="s">
        <v>720</v>
      </c>
      <c r="G70" s="464">
        <v>0</v>
      </c>
      <c r="H70" s="464">
        <v>0</v>
      </c>
      <c r="I70" s="154">
        <v>24400</v>
      </c>
      <c r="J70" s="155">
        <f t="shared" si="4"/>
        <v>24400</v>
      </c>
    </row>
    <row r="71" spans="1:10" s="280" customFormat="1" ht="90">
      <c r="A71" s="104">
        <v>68</v>
      </c>
      <c r="B71" s="115" t="s">
        <v>723</v>
      </c>
      <c r="C71" s="150" t="s">
        <v>686</v>
      </c>
      <c r="D71" s="152" t="s">
        <v>709</v>
      </c>
      <c r="E71" s="119">
        <v>0</v>
      </c>
      <c r="F71" s="150" t="s">
        <v>720</v>
      </c>
      <c r="G71" s="464">
        <v>0</v>
      </c>
      <c r="H71" s="464">
        <v>0</v>
      </c>
      <c r="I71" s="154">
        <v>24400</v>
      </c>
      <c r="J71" s="155">
        <f t="shared" si="4"/>
        <v>24400</v>
      </c>
    </row>
    <row r="72" spans="1:10" s="280" customFormat="1" ht="90">
      <c r="A72" s="104">
        <v>69</v>
      </c>
      <c r="B72" s="115" t="s">
        <v>724</v>
      </c>
      <c r="C72" s="150" t="s">
        <v>686</v>
      </c>
      <c r="D72" s="152" t="s">
        <v>709</v>
      </c>
      <c r="E72" s="119">
        <v>0</v>
      </c>
      <c r="F72" s="150" t="s">
        <v>720</v>
      </c>
      <c r="G72" s="464">
        <v>0</v>
      </c>
      <c r="H72" s="464">
        <v>0</v>
      </c>
      <c r="I72" s="154">
        <v>24400</v>
      </c>
      <c r="J72" s="155">
        <f t="shared" si="4"/>
        <v>24400</v>
      </c>
    </row>
    <row r="73" spans="1:10" s="280" customFormat="1" ht="79.5" customHeight="1">
      <c r="A73" s="104">
        <v>70</v>
      </c>
      <c r="B73" s="115" t="s">
        <v>725</v>
      </c>
      <c r="C73" s="150" t="s">
        <v>686</v>
      </c>
      <c r="D73" s="152" t="s">
        <v>726</v>
      </c>
      <c r="E73" s="119">
        <v>0</v>
      </c>
      <c r="F73" s="115" t="s">
        <v>727</v>
      </c>
      <c r="G73" s="464">
        <v>0</v>
      </c>
      <c r="H73" s="464">
        <v>0</v>
      </c>
      <c r="I73" s="156">
        <v>33600</v>
      </c>
      <c r="J73" s="155">
        <f t="shared" si="4"/>
        <v>33600</v>
      </c>
    </row>
    <row r="74" spans="1:10" s="280" customFormat="1" ht="78.75">
      <c r="A74" s="104">
        <v>71</v>
      </c>
      <c r="B74" s="115" t="s">
        <v>702</v>
      </c>
      <c r="C74" s="150" t="s">
        <v>686</v>
      </c>
      <c r="D74" s="152" t="s">
        <v>726</v>
      </c>
      <c r="E74" s="119">
        <v>0</v>
      </c>
      <c r="F74" s="115" t="s">
        <v>727</v>
      </c>
      <c r="G74" s="464">
        <v>0</v>
      </c>
      <c r="H74" s="464">
        <v>0</v>
      </c>
      <c r="I74" s="156">
        <v>50400</v>
      </c>
      <c r="J74" s="155">
        <f t="shared" si="4"/>
        <v>50400</v>
      </c>
    </row>
    <row r="75" spans="1:10" s="280" customFormat="1" ht="78.75">
      <c r="A75" s="104">
        <v>72</v>
      </c>
      <c r="B75" s="115" t="s">
        <v>728</v>
      </c>
      <c r="C75" s="150" t="s">
        <v>686</v>
      </c>
      <c r="D75" s="152" t="s">
        <v>726</v>
      </c>
      <c r="E75" s="119">
        <v>0</v>
      </c>
      <c r="F75" s="115" t="s">
        <v>727</v>
      </c>
      <c r="G75" s="464">
        <v>0</v>
      </c>
      <c r="H75" s="464">
        <v>0</v>
      </c>
      <c r="I75" s="156">
        <v>42000</v>
      </c>
      <c r="J75" s="155">
        <f t="shared" si="4"/>
        <v>42000</v>
      </c>
    </row>
    <row r="76" spans="1:10" s="280" customFormat="1" ht="78.75">
      <c r="A76" s="104">
        <v>73</v>
      </c>
      <c r="B76" s="115" t="s">
        <v>729</v>
      </c>
      <c r="C76" s="150" t="s">
        <v>686</v>
      </c>
      <c r="D76" s="152" t="s">
        <v>726</v>
      </c>
      <c r="E76" s="119">
        <v>0</v>
      </c>
      <c r="F76" s="115" t="s">
        <v>727</v>
      </c>
      <c r="G76" s="464">
        <v>0</v>
      </c>
      <c r="H76" s="464">
        <v>0</v>
      </c>
      <c r="I76" s="156">
        <v>42000</v>
      </c>
      <c r="J76" s="155">
        <f t="shared" si="4"/>
        <v>42000</v>
      </c>
    </row>
    <row r="77" spans="1:10" s="280" customFormat="1" ht="78.75">
      <c r="A77" s="104">
        <v>74</v>
      </c>
      <c r="B77" s="115" t="s">
        <v>730</v>
      </c>
      <c r="C77" s="150" t="s">
        <v>686</v>
      </c>
      <c r="D77" s="152" t="s">
        <v>726</v>
      </c>
      <c r="E77" s="119">
        <v>0</v>
      </c>
      <c r="F77" s="115" t="s">
        <v>727</v>
      </c>
      <c r="G77" s="464">
        <v>0</v>
      </c>
      <c r="H77" s="464">
        <v>0</v>
      </c>
      <c r="I77" s="156">
        <v>33600</v>
      </c>
      <c r="J77" s="155">
        <f t="shared" si="4"/>
        <v>33600</v>
      </c>
    </row>
    <row r="78" spans="1:10" s="280" customFormat="1" ht="78.75">
      <c r="A78" s="104">
        <v>75</v>
      </c>
      <c r="B78" s="115" t="s">
        <v>731</v>
      </c>
      <c r="C78" s="150" t="s">
        <v>686</v>
      </c>
      <c r="D78" s="152" t="s">
        <v>726</v>
      </c>
      <c r="E78" s="119">
        <v>0</v>
      </c>
      <c r="F78" s="115" t="s">
        <v>727</v>
      </c>
      <c r="G78" s="464">
        <v>0</v>
      </c>
      <c r="H78" s="464">
        <v>0</v>
      </c>
      <c r="I78" s="156">
        <v>33600</v>
      </c>
      <c r="J78" s="155">
        <f t="shared" si="4"/>
        <v>33600</v>
      </c>
    </row>
    <row r="79" spans="1:10" s="280" customFormat="1" ht="78.75">
      <c r="A79" s="104">
        <v>76</v>
      </c>
      <c r="B79" s="115" t="s">
        <v>732</v>
      </c>
      <c r="C79" s="150" t="s">
        <v>686</v>
      </c>
      <c r="D79" s="152" t="s">
        <v>726</v>
      </c>
      <c r="E79" s="119">
        <v>0</v>
      </c>
      <c r="F79" s="115" t="s">
        <v>727</v>
      </c>
      <c r="G79" s="464">
        <v>0</v>
      </c>
      <c r="H79" s="464">
        <v>0</v>
      </c>
      <c r="I79" s="156">
        <v>33600</v>
      </c>
      <c r="J79" s="155">
        <f t="shared" si="4"/>
        <v>33600</v>
      </c>
    </row>
    <row r="80" spans="1:10" s="280" customFormat="1" ht="78.75">
      <c r="A80" s="104">
        <v>77</v>
      </c>
      <c r="B80" s="115" t="s">
        <v>733</v>
      </c>
      <c r="C80" s="150" t="s">
        <v>686</v>
      </c>
      <c r="D80" s="152" t="s">
        <v>726</v>
      </c>
      <c r="E80" s="119">
        <v>0</v>
      </c>
      <c r="F80" s="115" t="s">
        <v>727</v>
      </c>
      <c r="G80" s="464">
        <v>0</v>
      </c>
      <c r="H80" s="464">
        <v>0</v>
      </c>
      <c r="I80" s="156">
        <v>33600</v>
      </c>
      <c r="J80" s="155">
        <f t="shared" si="4"/>
        <v>33600</v>
      </c>
    </row>
    <row r="81" spans="1:10" s="280" customFormat="1" ht="78.75">
      <c r="A81" s="104">
        <v>78</v>
      </c>
      <c r="B81" s="115" t="s">
        <v>734</v>
      </c>
      <c r="C81" s="150" t="s">
        <v>686</v>
      </c>
      <c r="D81" s="152" t="s">
        <v>726</v>
      </c>
      <c r="E81" s="119">
        <v>0</v>
      </c>
      <c r="F81" s="115" t="s">
        <v>727</v>
      </c>
      <c r="G81" s="464">
        <v>0</v>
      </c>
      <c r="H81" s="464">
        <v>0</v>
      </c>
      <c r="I81" s="156">
        <v>12600</v>
      </c>
      <c r="J81" s="155">
        <f t="shared" si="4"/>
        <v>12600</v>
      </c>
    </row>
    <row r="82" spans="1:10" s="280" customFormat="1" ht="90">
      <c r="A82" s="104">
        <v>79</v>
      </c>
      <c r="B82" s="115" t="s">
        <v>702</v>
      </c>
      <c r="C82" s="150" t="s">
        <v>686</v>
      </c>
      <c r="D82" s="152" t="s">
        <v>726</v>
      </c>
      <c r="E82" s="119">
        <v>0</v>
      </c>
      <c r="F82" s="115" t="s">
        <v>735</v>
      </c>
      <c r="G82" s="464">
        <v>0</v>
      </c>
      <c r="H82" s="464">
        <v>0</v>
      </c>
      <c r="I82" s="157">
        <v>117600</v>
      </c>
      <c r="J82" s="158">
        <f t="shared" si="4"/>
        <v>117600</v>
      </c>
    </row>
    <row r="83" spans="1:10" s="280" customFormat="1" ht="101.25">
      <c r="A83" s="104">
        <v>80</v>
      </c>
      <c r="B83" s="115" t="s">
        <v>736</v>
      </c>
      <c r="C83" s="150" t="s">
        <v>686</v>
      </c>
      <c r="D83" s="152" t="s">
        <v>726</v>
      </c>
      <c r="E83" s="119">
        <v>0</v>
      </c>
      <c r="F83" s="115" t="s">
        <v>737</v>
      </c>
      <c r="G83" s="464">
        <v>0</v>
      </c>
      <c r="H83" s="464">
        <v>0</v>
      </c>
      <c r="I83" s="158">
        <v>29400</v>
      </c>
      <c r="J83" s="158">
        <f t="shared" si="4"/>
        <v>29400</v>
      </c>
    </row>
    <row r="84" spans="1:10" s="280" customFormat="1" ht="57" customHeight="1">
      <c r="A84" s="104">
        <v>81</v>
      </c>
      <c r="B84" s="115" t="s">
        <v>702</v>
      </c>
      <c r="C84" s="150" t="s">
        <v>686</v>
      </c>
      <c r="D84" s="152" t="s">
        <v>726</v>
      </c>
      <c r="E84" s="119">
        <v>0</v>
      </c>
      <c r="F84" s="115" t="s">
        <v>738</v>
      </c>
      <c r="G84" s="464">
        <v>0</v>
      </c>
      <c r="H84" s="464">
        <v>0</v>
      </c>
      <c r="I84" s="158">
        <v>100800</v>
      </c>
      <c r="J84" s="158">
        <f t="shared" si="4"/>
        <v>100800</v>
      </c>
    </row>
    <row r="85" spans="1:10" s="280" customFormat="1" ht="56.25">
      <c r="A85" s="104">
        <v>82</v>
      </c>
      <c r="B85" s="115" t="s">
        <v>739</v>
      </c>
      <c r="C85" s="150" t="s">
        <v>686</v>
      </c>
      <c r="D85" s="152" t="s">
        <v>726</v>
      </c>
      <c r="E85" s="119">
        <v>0</v>
      </c>
      <c r="F85" s="115" t="s">
        <v>740</v>
      </c>
      <c r="G85" s="464">
        <v>0</v>
      </c>
      <c r="H85" s="464">
        <v>0</v>
      </c>
      <c r="I85" s="158">
        <v>84000</v>
      </c>
      <c r="J85" s="158">
        <f t="shared" si="4"/>
        <v>84000</v>
      </c>
    </row>
    <row r="86" spans="1:10" s="280" customFormat="1" ht="59.25" customHeight="1">
      <c r="A86" s="104">
        <v>83</v>
      </c>
      <c r="B86" s="115" t="s">
        <v>723</v>
      </c>
      <c r="C86" s="150" t="s">
        <v>686</v>
      </c>
      <c r="D86" s="152" t="s">
        <v>726</v>
      </c>
      <c r="E86" s="119">
        <v>0</v>
      </c>
      <c r="F86" s="115" t="s">
        <v>738</v>
      </c>
      <c r="G86" s="464">
        <v>0</v>
      </c>
      <c r="H86" s="464">
        <v>0</v>
      </c>
      <c r="I86" s="158">
        <v>67200</v>
      </c>
      <c r="J86" s="158">
        <f t="shared" si="4"/>
        <v>67200</v>
      </c>
    </row>
    <row r="87" spans="1:10" s="280" customFormat="1" ht="67.5" customHeight="1">
      <c r="A87" s="104">
        <v>84</v>
      </c>
      <c r="B87" s="115" t="s">
        <v>741</v>
      </c>
      <c r="C87" s="150" t="s">
        <v>686</v>
      </c>
      <c r="D87" s="152" t="s">
        <v>726</v>
      </c>
      <c r="E87" s="119">
        <v>0</v>
      </c>
      <c r="F87" s="115" t="s">
        <v>742</v>
      </c>
      <c r="G87" s="464">
        <v>0</v>
      </c>
      <c r="H87" s="464">
        <v>0</v>
      </c>
      <c r="I87" s="158">
        <v>31200</v>
      </c>
      <c r="J87" s="158">
        <f t="shared" si="4"/>
        <v>31200</v>
      </c>
    </row>
    <row r="88" spans="1:10" s="280" customFormat="1" ht="59.25" customHeight="1">
      <c r="A88" s="104">
        <v>85</v>
      </c>
      <c r="B88" s="115" t="s">
        <v>730</v>
      </c>
      <c r="C88" s="150" t="s">
        <v>686</v>
      </c>
      <c r="D88" s="152" t="s">
        <v>726</v>
      </c>
      <c r="E88" s="119">
        <v>0</v>
      </c>
      <c r="F88" s="115" t="s">
        <v>738</v>
      </c>
      <c r="G88" s="464">
        <v>0</v>
      </c>
      <c r="H88" s="464">
        <v>0</v>
      </c>
      <c r="I88" s="158">
        <v>67200</v>
      </c>
      <c r="J88" s="158">
        <f t="shared" si="4"/>
        <v>67200</v>
      </c>
    </row>
    <row r="89" spans="1:10" s="280" customFormat="1" ht="57.75" customHeight="1">
      <c r="A89" s="104">
        <v>86</v>
      </c>
      <c r="B89" s="115" t="s">
        <v>733</v>
      </c>
      <c r="C89" s="150" t="s">
        <v>686</v>
      </c>
      <c r="D89" s="152" t="s">
        <v>726</v>
      </c>
      <c r="E89" s="119">
        <v>0</v>
      </c>
      <c r="F89" s="115" t="s">
        <v>738</v>
      </c>
      <c r="G89" s="464">
        <v>0</v>
      </c>
      <c r="H89" s="464">
        <v>0</v>
      </c>
      <c r="I89" s="158">
        <v>67200</v>
      </c>
      <c r="J89" s="158">
        <f t="shared" si="4"/>
        <v>67200</v>
      </c>
    </row>
    <row r="90" spans="1:10" s="280" customFormat="1" ht="45">
      <c r="A90" s="104">
        <v>87</v>
      </c>
      <c r="B90" s="115" t="s">
        <v>739</v>
      </c>
      <c r="C90" s="150" t="s">
        <v>686</v>
      </c>
      <c r="D90" s="152" t="s">
        <v>726</v>
      </c>
      <c r="E90" s="119">
        <v>0</v>
      </c>
      <c r="F90" s="115" t="s">
        <v>743</v>
      </c>
      <c r="G90" s="464">
        <v>0</v>
      </c>
      <c r="H90" s="464">
        <v>0</v>
      </c>
      <c r="I90" s="158">
        <v>56000</v>
      </c>
      <c r="J90" s="158">
        <f>G90-H90+I90</f>
        <v>56000</v>
      </c>
    </row>
    <row r="91" spans="1:10" s="280" customFormat="1" ht="78.75">
      <c r="A91" s="104">
        <v>88</v>
      </c>
      <c r="B91" s="115" t="s">
        <v>729</v>
      </c>
      <c r="C91" s="150" t="s">
        <v>686</v>
      </c>
      <c r="D91" s="152" t="s">
        <v>703</v>
      </c>
      <c r="E91" s="119">
        <v>0</v>
      </c>
      <c r="F91" s="115" t="s">
        <v>3264</v>
      </c>
      <c r="G91" s="281">
        <v>0</v>
      </c>
      <c r="H91" s="465">
        <v>0</v>
      </c>
      <c r="I91" s="140">
        <v>28000</v>
      </c>
      <c r="J91" s="140">
        <f t="shared" ref="J91:J94" si="5">G91-H91+I91</f>
        <v>28000</v>
      </c>
    </row>
    <row r="92" spans="1:10" s="280" customFormat="1" ht="90">
      <c r="A92" s="104">
        <v>89</v>
      </c>
      <c r="B92" s="115" t="s">
        <v>3265</v>
      </c>
      <c r="C92" s="150" t="s">
        <v>686</v>
      </c>
      <c r="D92" s="152" t="s">
        <v>2551</v>
      </c>
      <c r="E92" s="119">
        <v>0</v>
      </c>
      <c r="F92" s="115" t="s">
        <v>3266</v>
      </c>
      <c r="G92" s="281">
        <v>0</v>
      </c>
      <c r="H92" s="465">
        <v>0</v>
      </c>
      <c r="I92" s="140">
        <v>45200</v>
      </c>
      <c r="J92" s="140">
        <f t="shared" si="5"/>
        <v>45200</v>
      </c>
    </row>
    <row r="93" spans="1:10" s="280" customFormat="1" ht="67.5">
      <c r="A93" s="104">
        <v>90</v>
      </c>
      <c r="B93" s="115" t="s">
        <v>717</v>
      </c>
      <c r="C93" s="150" t="s">
        <v>686</v>
      </c>
      <c r="D93" s="152" t="s">
        <v>2551</v>
      </c>
      <c r="E93" s="119">
        <v>0</v>
      </c>
      <c r="F93" s="115" t="s">
        <v>3267</v>
      </c>
      <c r="G93" s="281">
        <v>0</v>
      </c>
      <c r="H93" s="465">
        <v>0</v>
      </c>
      <c r="I93" s="140">
        <v>25200</v>
      </c>
      <c r="J93" s="140">
        <f t="shared" si="5"/>
        <v>25200</v>
      </c>
    </row>
    <row r="94" spans="1:10" s="280" customFormat="1" ht="101.25">
      <c r="A94" s="104">
        <v>91</v>
      </c>
      <c r="B94" s="115" t="s">
        <v>3268</v>
      </c>
      <c r="C94" s="150" t="s">
        <v>686</v>
      </c>
      <c r="D94" s="152" t="s">
        <v>2551</v>
      </c>
      <c r="E94" s="119">
        <v>0</v>
      </c>
      <c r="F94" s="115" t="s">
        <v>3269</v>
      </c>
      <c r="G94" s="281">
        <v>0</v>
      </c>
      <c r="H94" s="465">
        <v>0</v>
      </c>
      <c r="I94" s="140">
        <v>67200</v>
      </c>
      <c r="J94" s="140">
        <f t="shared" si="5"/>
        <v>67200</v>
      </c>
    </row>
    <row r="95" spans="1:10" s="103" customFormat="1" ht="12.75">
      <c r="A95" s="159"/>
      <c r="B95" s="160" t="s">
        <v>744</v>
      </c>
      <c r="C95" s="161"/>
      <c r="D95" s="161"/>
      <c r="E95" s="161"/>
      <c r="F95" s="161"/>
      <c r="G95" s="162">
        <f>SUM(G4:G94)</f>
        <v>10234183.049999999</v>
      </c>
      <c r="H95" s="162">
        <f>SUM(H4:H94)</f>
        <v>3019754.05</v>
      </c>
      <c r="I95" s="162">
        <f>SUM(I4:I94)</f>
        <v>19898058</v>
      </c>
      <c r="J95" s="162">
        <f>G95-H95+I95</f>
        <v>27112487</v>
      </c>
    </row>
    <row r="96" spans="1:10" s="103" customFormat="1" ht="14.25">
      <c r="A96" s="1387" t="s">
        <v>306</v>
      </c>
      <c r="B96" s="1388"/>
      <c r="C96" s="1388"/>
      <c r="D96" s="1388"/>
      <c r="E96" s="1388"/>
      <c r="F96" s="1388"/>
      <c r="G96" s="1388"/>
      <c r="H96" s="1388"/>
      <c r="I96" s="1388"/>
      <c r="J96" s="1389"/>
    </row>
    <row r="97" spans="1:10" s="103" customFormat="1" ht="67.5">
      <c r="A97" s="163">
        <v>1</v>
      </c>
      <c r="B97" s="164" t="s">
        <v>745</v>
      </c>
      <c r="C97" s="163" t="s">
        <v>579</v>
      </c>
      <c r="D97" s="165" t="s">
        <v>746</v>
      </c>
      <c r="E97" s="164" t="s">
        <v>747</v>
      </c>
      <c r="F97" s="164" t="s">
        <v>748</v>
      </c>
      <c r="G97" s="153">
        <v>199779</v>
      </c>
      <c r="H97" s="166">
        <v>0</v>
      </c>
      <c r="I97" s="166">
        <v>0</v>
      </c>
      <c r="J97" s="141">
        <f>G97-H97+I97</f>
        <v>199779</v>
      </c>
    </row>
    <row r="98" spans="1:10" s="103" customFormat="1" ht="45">
      <c r="A98" s="163">
        <v>2</v>
      </c>
      <c r="B98" s="164" t="s">
        <v>749</v>
      </c>
      <c r="C98" s="163" t="s">
        <v>750</v>
      </c>
      <c r="D98" s="165" t="s">
        <v>746</v>
      </c>
      <c r="E98" s="164" t="s">
        <v>751</v>
      </c>
      <c r="F98" s="164" t="s">
        <v>752</v>
      </c>
      <c r="G98" s="153">
        <v>790934.8</v>
      </c>
      <c r="H98" s="166">
        <v>0</v>
      </c>
      <c r="I98" s="166">
        <v>0</v>
      </c>
      <c r="J98" s="141">
        <f t="shared" ref="J98" si="6">G98-H98+I98</f>
        <v>790934.8</v>
      </c>
    </row>
    <row r="99" spans="1:10" s="103" customFormat="1" ht="45.75" customHeight="1">
      <c r="A99" s="163">
        <v>3</v>
      </c>
      <c r="B99" s="164" t="s">
        <v>753</v>
      </c>
      <c r="C99" s="163" t="s">
        <v>754</v>
      </c>
      <c r="D99" s="165" t="s">
        <v>746</v>
      </c>
      <c r="E99" s="164" t="s">
        <v>755</v>
      </c>
      <c r="F99" s="164" t="s">
        <v>756</v>
      </c>
      <c r="G99" s="153">
        <v>1199950</v>
      </c>
      <c r="H99" s="166">
        <v>0</v>
      </c>
      <c r="I99" s="166">
        <v>0</v>
      </c>
      <c r="J99" s="141">
        <f>G99-H99+I99</f>
        <v>1199950</v>
      </c>
    </row>
    <row r="100" spans="1:10" ht="40.5" customHeight="1">
      <c r="A100" s="163">
        <v>4</v>
      </c>
      <c r="B100" s="164" t="s">
        <v>757</v>
      </c>
      <c r="C100" s="164" t="s">
        <v>758</v>
      </c>
      <c r="D100" s="165" t="s">
        <v>746</v>
      </c>
      <c r="E100" s="167">
        <v>0</v>
      </c>
      <c r="F100" s="164" t="s">
        <v>759</v>
      </c>
      <c r="G100" s="153">
        <v>0</v>
      </c>
      <c r="H100" s="166">
        <v>0</v>
      </c>
      <c r="I100" s="168">
        <v>8754856.8000000007</v>
      </c>
      <c r="J100" s="141">
        <f t="shared" ref="J100:J110" si="7">G100-H100+I100</f>
        <v>8754856.8000000007</v>
      </c>
    </row>
    <row r="101" spans="1:10" ht="45">
      <c r="A101" s="163">
        <v>5</v>
      </c>
      <c r="B101" s="164" t="s">
        <v>760</v>
      </c>
      <c r="C101" s="164" t="s">
        <v>579</v>
      </c>
      <c r="D101" s="165" t="s">
        <v>746</v>
      </c>
      <c r="E101" s="167">
        <v>0</v>
      </c>
      <c r="F101" s="164" t="s">
        <v>761</v>
      </c>
      <c r="G101" s="153">
        <v>0</v>
      </c>
      <c r="H101" s="166">
        <v>0</v>
      </c>
      <c r="I101" s="168">
        <v>1199540</v>
      </c>
      <c r="J101" s="141">
        <f t="shared" si="7"/>
        <v>1199540</v>
      </c>
    </row>
    <row r="102" spans="1:10" ht="44.25" customHeight="1">
      <c r="A102" s="163">
        <v>6</v>
      </c>
      <c r="B102" s="164" t="s">
        <v>762</v>
      </c>
      <c r="C102" s="164" t="s">
        <v>591</v>
      </c>
      <c r="D102" s="165" t="s">
        <v>746</v>
      </c>
      <c r="E102" s="169" t="s">
        <v>763</v>
      </c>
      <c r="F102" s="164" t="s">
        <v>764</v>
      </c>
      <c r="G102" s="153">
        <v>0</v>
      </c>
      <c r="H102" s="166">
        <v>0</v>
      </c>
      <c r="I102" s="168">
        <v>401974.80000000005</v>
      </c>
      <c r="J102" s="141">
        <f t="shared" si="7"/>
        <v>401974.80000000005</v>
      </c>
    </row>
    <row r="103" spans="1:10" ht="58.5" customHeight="1">
      <c r="A103" s="163">
        <v>7</v>
      </c>
      <c r="B103" s="164" t="s">
        <v>765</v>
      </c>
      <c r="C103" s="164" t="s">
        <v>766</v>
      </c>
      <c r="D103" s="165" t="s">
        <v>746</v>
      </c>
      <c r="E103" s="129" t="s">
        <v>767</v>
      </c>
      <c r="F103" s="164" t="s">
        <v>768</v>
      </c>
      <c r="G103" s="153">
        <v>0</v>
      </c>
      <c r="H103" s="166">
        <v>0</v>
      </c>
      <c r="I103" s="168">
        <v>1199700.67</v>
      </c>
      <c r="J103" s="141">
        <f t="shared" si="7"/>
        <v>1199700.67</v>
      </c>
    </row>
    <row r="104" spans="1:10" ht="36.75" customHeight="1">
      <c r="A104" s="163">
        <v>8</v>
      </c>
      <c r="B104" s="164" t="s">
        <v>769</v>
      </c>
      <c r="C104" s="164" t="s">
        <v>579</v>
      </c>
      <c r="D104" s="165" t="s">
        <v>746</v>
      </c>
      <c r="E104" s="167">
        <v>0</v>
      </c>
      <c r="F104" s="164" t="s">
        <v>770</v>
      </c>
      <c r="G104" s="153">
        <v>0</v>
      </c>
      <c r="H104" s="166">
        <v>0</v>
      </c>
      <c r="I104" s="168">
        <v>287749.59999999998</v>
      </c>
      <c r="J104" s="141">
        <f t="shared" si="7"/>
        <v>287749.59999999998</v>
      </c>
    </row>
    <row r="105" spans="1:10" ht="56.25">
      <c r="A105" s="163">
        <v>9</v>
      </c>
      <c r="B105" s="164" t="s">
        <v>771</v>
      </c>
      <c r="C105" s="164" t="s">
        <v>591</v>
      </c>
      <c r="D105" s="165" t="s">
        <v>746</v>
      </c>
      <c r="E105" s="167">
        <v>0</v>
      </c>
      <c r="F105" s="164" t="s">
        <v>772</v>
      </c>
      <c r="G105" s="153">
        <v>0</v>
      </c>
      <c r="H105" s="166">
        <v>0</v>
      </c>
      <c r="I105" s="168">
        <v>2321392.92</v>
      </c>
      <c r="J105" s="141">
        <f t="shared" si="7"/>
        <v>2321392.92</v>
      </c>
    </row>
    <row r="106" spans="1:10" ht="56.25">
      <c r="A106" s="163">
        <v>10</v>
      </c>
      <c r="B106" s="164" t="s">
        <v>773</v>
      </c>
      <c r="C106" s="164" t="s">
        <v>579</v>
      </c>
      <c r="D106" s="165" t="s">
        <v>774</v>
      </c>
      <c r="E106" s="167">
        <v>0</v>
      </c>
      <c r="F106" s="164" t="s">
        <v>775</v>
      </c>
      <c r="G106" s="153">
        <v>0</v>
      </c>
      <c r="H106" s="166">
        <v>0</v>
      </c>
      <c r="I106" s="168">
        <v>1186981.6000000001</v>
      </c>
      <c r="J106" s="141">
        <f t="shared" si="7"/>
        <v>1186981.6000000001</v>
      </c>
    </row>
    <row r="107" spans="1:10" ht="37.5" customHeight="1">
      <c r="A107" s="163">
        <v>11</v>
      </c>
      <c r="B107" s="164" t="s">
        <v>776</v>
      </c>
      <c r="C107" s="164" t="s">
        <v>591</v>
      </c>
      <c r="D107" s="165" t="s">
        <v>746</v>
      </c>
      <c r="E107" s="167">
        <v>0</v>
      </c>
      <c r="F107" s="164" t="s">
        <v>777</v>
      </c>
      <c r="G107" s="153">
        <v>0</v>
      </c>
      <c r="H107" s="166">
        <v>0</v>
      </c>
      <c r="I107" s="168">
        <v>689140</v>
      </c>
      <c r="J107" s="141">
        <f t="shared" si="7"/>
        <v>689140</v>
      </c>
    </row>
    <row r="108" spans="1:10" ht="56.25">
      <c r="A108" s="163">
        <v>12</v>
      </c>
      <c r="B108" s="164" t="s">
        <v>778</v>
      </c>
      <c r="C108" s="164" t="s">
        <v>591</v>
      </c>
      <c r="D108" s="165" t="s">
        <v>746</v>
      </c>
      <c r="E108" s="129" t="s">
        <v>779</v>
      </c>
      <c r="F108" s="164" t="s">
        <v>780</v>
      </c>
      <c r="G108" s="153">
        <v>0</v>
      </c>
      <c r="H108" s="166">
        <v>0</v>
      </c>
      <c r="I108" s="168">
        <v>305560</v>
      </c>
      <c r="J108" s="141">
        <f t="shared" si="7"/>
        <v>305560</v>
      </c>
    </row>
    <row r="109" spans="1:10" ht="43.5" customHeight="1">
      <c r="A109" s="163">
        <v>13</v>
      </c>
      <c r="B109" s="164" t="s">
        <v>749</v>
      </c>
      <c r="C109" s="164" t="s">
        <v>750</v>
      </c>
      <c r="D109" s="165" t="s">
        <v>746</v>
      </c>
      <c r="E109" s="164" t="s">
        <v>751</v>
      </c>
      <c r="F109" s="164" t="s">
        <v>781</v>
      </c>
      <c r="G109" s="170">
        <v>0</v>
      </c>
      <c r="H109" s="171">
        <v>0</v>
      </c>
      <c r="I109" s="168">
        <v>407067.2</v>
      </c>
      <c r="J109" s="141">
        <f t="shared" si="7"/>
        <v>407067.2</v>
      </c>
    </row>
    <row r="110" spans="1:10" ht="44.25" customHeight="1">
      <c r="A110" s="163">
        <v>14</v>
      </c>
      <c r="B110" s="164" t="s">
        <v>749</v>
      </c>
      <c r="C110" s="164" t="s">
        <v>750</v>
      </c>
      <c r="D110" s="165" t="s">
        <v>746</v>
      </c>
      <c r="E110" s="107">
        <v>80</v>
      </c>
      <c r="F110" s="164" t="s">
        <v>782</v>
      </c>
      <c r="G110" s="153">
        <v>0</v>
      </c>
      <c r="H110" s="166">
        <v>0</v>
      </c>
      <c r="I110" s="168">
        <v>407000</v>
      </c>
      <c r="J110" s="141">
        <f t="shared" si="7"/>
        <v>407000</v>
      </c>
    </row>
    <row r="111" spans="1:10" ht="56.25">
      <c r="A111" s="163">
        <v>15</v>
      </c>
      <c r="B111" s="164" t="s">
        <v>783</v>
      </c>
      <c r="C111" s="164" t="s">
        <v>651</v>
      </c>
      <c r="D111" s="165" t="s">
        <v>746</v>
      </c>
      <c r="E111" s="129" t="s">
        <v>784</v>
      </c>
      <c r="F111" s="164" t="s">
        <v>785</v>
      </c>
      <c r="G111" s="153">
        <v>0</v>
      </c>
      <c r="H111" s="166">
        <v>0</v>
      </c>
      <c r="I111" s="168">
        <v>198400</v>
      </c>
      <c r="J111" s="141">
        <f>G111-H111+I111</f>
        <v>198400</v>
      </c>
    </row>
    <row r="112" spans="1:10" ht="47.25" customHeight="1">
      <c r="A112" s="163">
        <v>16</v>
      </c>
      <c r="B112" s="164" t="s">
        <v>786</v>
      </c>
      <c r="C112" s="164" t="s">
        <v>651</v>
      </c>
      <c r="D112" s="165" t="s">
        <v>746</v>
      </c>
      <c r="E112" s="128" t="s">
        <v>787</v>
      </c>
      <c r="F112" s="164" t="s">
        <v>788</v>
      </c>
      <c r="G112" s="170">
        <v>0</v>
      </c>
      <c r="H112" s="171">
        <v>0</v>
      </c>
      <c r="I112" s="168">
        <v>3795393</v>
      </c>
      <c r="J112" s="141">
        <f>G112-H112+I112</f>
        <v>3795393</v>
      </c>
    </row>
    <row r="113" spans="1:10" ht="40.5" customHeight="1">
      <c r="A113" s="163">
        <v>17</v>
      </c>
      <c r="B113" s="164" t="s">
        <v>789</v>
      </c>
      <c r="C113" s="164" t="s">
        <v>758</v>
      </c>
      <c r="D113" s="165" t="s">
        <v>746</v>
      </c>
      <c r="E113" s="167">
        <v>0</v>
      </c>
      <c r="F113" s="164" t="s">
        <v>790</v>
      </c>
      <c r="G113" s="153">
        <v>0</v>
      </c>
      <c r="H113" s="166">
        <v>0</v>
      </c>
      <c r="I113" s="168">
        <v>51159.509999999893</v>
      </c>
      <c r="J113" s="141">
        <f t="shared" ref="J113" si="8">G113-H113+I113</f>
        <v>51159.509999999893</v>
      </c>
    </row>
    <row r="114" spans="1:10" s="142" customFormat="1" ht="38.25">
      <c r="A114" s="163">
        <v>18</v>
      </c>
      <c r="B114" s="164" t="s">
        <v>791</v>
      </c>
      <c r="C114" s="172" t="s">
        <v>686</v>
      </c>
      <c r="D114" s="165" t="s">
        <v>746</v>
      </c>
      <c r="E114" s="173" t="s">
        <v>792</v>
      </c>
      <c r="F114" s="149" t="s">
        <v>793</v>
      </c>
      <c r="G114" s="153">
        <v>0</v>
      </c>
      <c r="H114" s="166">
        <v>0</v>
      </c>
      <c r="I114" s="158">
        <v>1167772</v>
      </c>
      <c r="J114" s="141">
        <f>G114-H114+I114</f>
        <v>1167772</v>
      </c>
    </row>
    <row r="115" spans="1:10" s="475" customFormat="1" ht="56.25">
      <c r="A115" s="163">
        <v>19</v>
      </c>
      <c r="B115" s="466" t="s">
        <v>3270</v>
      </c>
      <c r="C115" s="467" t="s">
        <v>686</v>
      </c>
      <c r="D115" s="468" t="s">
        <v>3271</v>
      </c>
      <c r="E115" s="469" t="s">
        <v>3272</v>
      </c>
      <c r="F115" s="470" t="s">
        <v>3273</v>
      </c>
      <c r="G115" s="471">
        <v>0</v>
      </c>
      <c r="H115" s="472">
        <v>0</v>
      </c>
      <c r="I115" s="473">
        <v>2464548.75</v>
      </c>
      <c r="J115" s="474">
        <f t="shared" ref="J115:J116" si="9">G115-H115+I115</f>
        <v>2464548.75</v>
      </c>
    </row>
    <row r="116" spans="1:10" s="475" customFormat="1" ht="56.25">
      <c r="A116" s="163">
        <v>20</v>
      </c>
      <c r="B116" s="466" t="s">
        <v>3270</v>
      </c>
      <c r="C116" s="467" t="s">
        <v>686</v>
      </c>
      <c r="D116" s="468" t="s">
        <v>3271</v>
      </c>
      <c r="E116" s="469" t="s">
        <v>3272</v>
      </c>
      <c r="F116" s="470" t="s">
        <v>3273</v>
      </c>
      <c r="G116" s="471">
        <v>0</v>
      </c>
      <c r="H116" s="472">
        <v>0</v>
      </c>
      <c r="I116" s="473">
        <v>1700000</v>
      </c>
      <c r="J116" s="474">
        <f t="shared" si="9"/>
        <v>1700000</v>
      </c>
    </row>
    <row r="117" spans="1:10" s="103" customFormat="1" ht="12.75">
      <c r="A117" s="174"/>
      <c r="B117" s="175" t="s">
        <v>744</v>
      </c>
      <c r="C117" s="176"/>
      <c r="D117" s="176"/>
      <c r="E117" s="176"/>
      <c r="F117" s="176"/>
      <c r="G117" s="177">
        <f>SUM(G97:G116)</f>
        <v>2190663.7999999998</v>
      </c>
      <c r="H117" s="177">
        <f>SUM(H97:H116)</f>
        <v>0</v>
      </c>
      <c r="I117" s="177">
        <f>SUM(I97:I116)</f>
        <v>26538236.850000001</v>
      </c>
      <c r="J117" s="178">
        <f>G117-H117+I117</f>
        <v>28728900.650000002</v>
      </c>
    </row>
    <row r="118" spans="1:10" s="103" customFormat="1" ht="13.5" customHeight="1">
      <c r="A118" s="174"/>
      <c r="B118" s="179" t="s">
        <v>309</v>
      </c>
      <c r="C118" s="180"/>
      <c r="D118" s="180"/>
      <c r="E118" s="180"/>
      <c r="F118" s="180"/>
      <c r="G118" s="177">
        <f>G117+G95</f>
        <v>12424846.849999998</v>
      </c>
      <c r="H118" s="177">
        <f>H117+H95</f>
        <v>3019754.05</v>
      </c>
      <c r="I118" s="177">
        <f>I117+I95</f>
        <v>46436294.850000001</v>
      </c>
      <c r="J118" s="162">
        <f>G118-H118+I118</f>
        <v>55841387.649999999</v>
      </c>
    </row>
    <row r="120" spans="1:10">
      <c r="G120" s="181"/>
      <c r="H120" s="181"/>
      <c r="I120" s="181"/>
      <c r="J120" s="181"/>
    </row>
    <row r="122" spans="1:10" ht="18.75">
      <c r="B122" s="1381" t="s">
        <v>4803</v>
      </c>
      <c r="C122" s="1381"/>
      <c r="D122" s="1381"/>
      <c r="E122" s="1381"/>
      <c r="F122" s="1381"/>
      <c r="G122" s="1381"/>
      <c r="H122" s="1381"/>
    </row>
    <row r="123" spans="1:10">
      <c r="B123"/>
      <c r="C123"/>
      <c r="D123"/>
      <c r="E123"/>
      <c r="F123"/>
      <c r="G123"/>
      <c r="H123"/>
    </row>
    <row r="124" spans="1:10">
      <c r="B124" s="1382" t="s">
        <v>4802</v>
      </c>
      <c r="C124" s="1382"/>
      <c r="D124" s="1382"/>
      <c r="E124" s="1382"/>
      <c r="F124" s="1382"/>
      <c r="G124" s="1382"/>
      <c r="H124" s="1382"/>
    </row>
    <row r="125" spans="1:10">
      <c r="B125"/>
      <c r="C125"/>
      <c r="D125"/>
      <c r="E125"/>
      <c r="F125"/>
      <c r="G125"/>
      <c r="H125"/>
    </row>
    <row r="126" spans="1:10">
      <c r="B126" s="1383" t="s">
        <v>336</v>
      </c>
      <c r="C126" s="1117" t="s">
        <v>337</v>
      </c>
      <c r="D126" s="1117"/>
      <c r="E126" s="1117"/>
      <c r="F126" s="1117"/>
      <c r="G126" s="1385" t="s">
        <v>338</v>
      </c>
      <c r="H126"/>
    </row>
    <row r="127" spans="1:10">
      <c r="B127" s="1384"/>
      <c r="C127" s="1117" t="s">
        <v>339</v>
      </c>
      <c r="D127" s="1117" t="s">
        <v>4804</v>
      </c>
      <c r="E127" s="1117" t="s">
        <v>341</v>
      </c>
      <c r="F127" s="1117" t="s">
        <v>342</v>
      </c>
      <c r="G127" s="1386"/>
      <c r="H127"/>
    </row>
    <row r="128" spans="1:10">
      <c r="B128" s="1117" t="s">
        <v>343</v>
      </c>
      <c r="C128" s="1118">
        <v>5332320.75</v>
      </c>
      <c r="D128" s="1118">
        <v>0</v>
      </c>
      <c r="E128" s="1118">
        <v>0</v>
      </c>
      <c r="F128" s="1118">
        <v>23396579.899999999</v>
      </c>
      <c r="G128" s="1118">
        <f>C128+D128+E128+F128</f>
        <v>28728900.649999999</v>
      </c>
      <c r="H128"/>
    </row>
    <row r="129" spans="2:8" ht="60">
      <c r="B129" s="1119" t="s">
        <v>344</v>
      </c>
      <c r="C129" s="1120">
        <v>2723854</v>
      </c>
      <c r="D129" s="1120">
        <v>3756150</v>
      </c>
      <c r="E129" s="1120">
        <v>2075600</v>
      </c>
      <c r="F129" s="1120">
        <v>16817083</v>
      </c>
      <c r="G129" s="1120">
        <f>C129+D129+E129+F129</f>
        <v>25372687</v>
      </c>
      <c r="H129"/>
    </row>
    <row r="130" spans="2:8" ht="90">
      <c r="B130" s="1119" t="s">
        <v>345</v>
      </c>
      <c r="C130" s="1120">
        <v>0</v>
      </c>
      <c r="D130" s="1120">
        <v>0</v>
      </c>
      <c r="E130" s="1120">
        <v>0</v>
      </c>
      <c r="F130" s="1120">
        <v>0</v>
      </c>
      <c r="G130" s="1120">
        <f t="shared" ref="G130:G131" si="10">C130+D130+E130+F130</f>
        <v>0</v>
      </c>
      <c r="H130"/>
    </row>
    <row r="131" spans="2:8" ht="45">
      <c r="B131" s="1119" t="s">
        <v>346</v>
      </c>
      <c r="C131" s="1120">
        <v>1739800</v>
      </c>
      <c r="D131" s="1120">
        <v>0</v>
      </c>
      <c r="E131" s="1120">
        <v>0</v>
      </c>
      <c r="F131" s="1120">
        <v>0</v>
      </c>
      <c r="G131" s="1120">
        <f t="shared" si="10"/>
        <v>1739800</v>
      </c>
      <c r="H131"/>
    </row>
    <row r="132" spans="2:8">
      <c r="B132" s="1121" t="s">
        <v>347</v>
      </c>
      <c r="C132" s="1118">
        <f>SUM(C129:C131)</f>
        <v>4463654</v>
      </c>
      <c r="D132" s="1118">
        <f t="shared" ref="D132:F132" si="11">SUM(D129:D131)</f>
        <v>3756150</v>
      </c>
      <c r="E132" s="1118">
        <f t="shared" si="11"/>
        <v>2075600</v>
      </c>
      <c r="F132" s="1118">
        <f t="shared" si="11"/>
        <v>16817083</v>
      </c>
      <c r="G132" s="1118">
        <f>C132+D132+E132+F132</f>
        <v>27112487</v>
      </c>
      <c r="H132"/>
    </row>
    <row r="133" spans="2:8">
      <c r="B133" s="1121" t="s">
        <v>4805</v>
      </c>
      <c r="C133" s="1122">
        <f>C132+C128</f>
        <v>9795974.75</v>
      </c>
      <c r="D133" s="1122">
        <f>D132+D128</f>
        <v>3756150</v>
      </c>
      <c r="E133" s="1122">
        <f>E132+E128</f>
        <v>2075600</v>
      </c>
      <c r="F133" s="1122">
        <f>F132+F128</f>
        <v>40213662.899999999</v>
      </c>
      <c r="G133" s="1118">
        <f>C133+D133+E133+F133</f>
        <v>55841387.649999999</v>
      </c>
      <c r="H133"/>
    </row>
    <row r="134" spans="2:8">
      <c r="B134" s="1121" t="s">
        <v>349</v>
      </c>
      <c r="C134" s="1117">
        <f>C133/G133*100</f>
        <v>17.54249878494916</v>
      </c>
      <c r="D134" s="1117">
        <f>D133/G133*100</f>
        <v>6.7264625004353737</v>
      </c>
      <c r="E134" s="1117">
        <f>E133/G133*100</f>
        <v>3.7169563425059335</v>
      </c>
      <c r="F134" s="1117">
        <f>F133/G133*100</f>
        <v>72.014082372109527</v>
      </c>
      <c r="G134" s="1118">
        <f>C134+D134+E134+F134</f>
        <v>100</v>
      </c>
      <c r="H134"/>
    </row>
    <row r="135" spans="2:8">
      <c r="B135" s="1123"/>
      <c r="C135" s="1124"/>
      <c r="D135" s="1124"/>
      <c r="E135" s="1124"/>
      <c r="F135" s="1124"/>
      <c r="G135" s="1125"/>
      <c r="H135"/>
    </row>
    <row r="136" spans="2:8">
      <c r="B136"/>
      <c r="C136"/>
      <c r="D136"/>
      <c r="E136"/>
      <c r="F136"/>
      <c r="G136"/>
      <c r="H136"/>
    </row>
    <row r="137" spans="2:8" ht="15.75">
      <c r="B137" s="1126" t="s">
        <v>4796</v>
      </c>
      <c r="C137" s="1126"/>
      <c r="D137" s="1126"/>
      <c r="E137" s="1126"/>
      <c r="F137" s="1126"/>
      <c r="G137" s="1127" t="s">
        <v>186</v>
      </c>
      <c r="H137" s="1127"/>
    </row>
    <row r="138" spans="2:8" ht="15.75">
      <c r="B138" s="1128" t="s">
        <v>4797</v>
      </c>
      <c r="C138" s="1129"/>
      <c r="D138" s="1129"/>
      <c r="E138" s="1129"/>
      <c r="F138" s="1129"/>
      <c r="G138" s="1129"/>
      <c r="H138" s="1130"/>
    </row>
    <row r="139" spans="2:8" ht="15.75">
      <c r="B139" s="1129"/>
      <c r="C139" s="1129"/>
      <c r="D139" s="1129"/>
      <c r="E139" s="1129"/>
      <c r="F139" s="1129"/>
      <c r="G139" s="1129"/>
      <c r="H139" s="1130"/>
    </row>
    <row r="140" spans="2:8" ht="15.75">
      <c r="B140" s="1126" t="s">
        <v>4798</v>
      </c>
      <c r="C140" s="1126"/>
      <c r="D140" s="1126"/>
      <c r="E140" s="1126"/>
      <c r="F140" s="1126"/>
      <c r="G140" s="1129"/>
      <c r="H140" s="1130"/>
    </row>
    <row r="141" spans="2:8" ht="15.75">
      <c r="B141" s="1130"/>
      <c r="C141" s="1130"/>
      <c r="D141" s="1130"/>
      <c r="E141" s="1130"/>
      <c r="F141" s="1130"/>
      <c r="G141" s="1130"/>
      <c r="H141" s="1130"/>
    </row>
    <row r="142" spans="2:8" ht="15.75">
      <c r="B142" s="1130"/>
      <c r="C142" s="1130"/>
      <c r="D142" s="1130"/>
      <c r="E142" s="1130"/>
      <c r="F142" s="1130"/>
      <c r="G142" s="1130"/>
      <c r="H142" s="1130"/>
    </row>
    <row r="143" spans="2:8" ht="15.75">
      <c r="B143" s="1127" t="s">
        <v>4799</v>
      </c>
      <c r="C143" s="1127"/>
      <c r="D143" s="1127"/>
      <c r="E143" s="1127"/>
      <c r="F143" s="1127"/>
      <c r="G143" s="1127" t="s">
        <v>186</v>
      </c>
      <c r="H143" s="1127"/>
    </row>
    <row r="144" spans="2:8" ht="15.75">
      <c r="B144" s="1128" t="s">
        <v>4797</v>
      </c>
      <c r="C144" s="1130"/>
      <c r="D144" s="1130"/>
      <c r="E144" s="1130"/>
      <c r="F144" s="1130"/>
      <c r="G144" s="1130"/>
      <c r="H144" s="1130"/>
    </row>
    <row r="145" spans="2:8" ht="15.75">
      <c r="B145" s="1130"/>
      <c r="C145" s="1130"/>
      <c r="D145" s="1130"/>
      <c r="E145" s="1130"/>
      <c r="F145" s="1130"/>
      <c r="G145" s="1130"/>
      <c r="H145" s="1130"/>
    </row>
    <row r="146" spans="2:8" ht="15.75">
      <c r="B146" s="1126" t="s">
        <v>4798</v>
      </c>
      <c r="C146" s="1126"/>
      <c r="D146" s="1126"/>
      <c r="E146" s="1126"/>
      <c r="F146" s="1126"/>
      <c r="G146" s="1130"/>
      <c r="H146" s="1130"/>
    </row>
    <row r="157" spans="2:8">
      <c r="H157" s="1256"/>
    </row>
  </sheetData>
  <mergeCells count="12">
    <mergeCell ref="B122:H122"/>
    <mergeCell ref="B124:H124"/>
    <mergeCell ref="B126:B127"/>
    <mergeCell ref="G126:G127"/>
    <mergeCell ref="A3:J3"/>
    <mergeCell ref="A96:J96"/>
    <mergeCell ref="F1:F2"/>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CONSOLIDATED</vt:lpstr>
      <vt:lpstr>RECURRENT</vt:lpstr>
      <vt:lpstr>DEVELOPMENT</vt:lpstr>
      <vt:lpstr>GVN</vt:lpstr>
      <vt:lpstr>FINANCE</vt:lpstr>
      <vt:lpstr>AGRIC</vt:lpstr>
      <vt:lpstr>YOUTH</vt:lpstr>
      <vt:lpstr>WATER</vt:lpstr>
      <vt:lpstr>EDUCATION</vt:lpstr>
      <vt:lpstr>LEGAL</vt:lpstr>
      <vt:lpstr>PSTD</vt:lpstr>
      <vt:lpstr>CITY BOARD</vt:lpstr>
      <vt:lpstr>LANDS</vt:lpstr>
      <vt:lpstr>TRADE</vt:lpstr>
      <vt:lpstr>CPSB</vt:lpstr>
      <vt:lpstr>ROADS</vt:lpstr>
      <vt:lpstr>NAIVASHA</vt:lpstr>
      <vt:lpstr>HEALTH</vt:lpstr>
      <vt:lpstr>GILGIL</vt:lpstr>
      <vt:lpstr>MOLO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2025-08-08T15:01:11Z</cp:lastPrinted>
  <dcterms:created xsi:type="dcterms:W3CDTF">2024-12-20T14:01:15Z</dcterms:created>
  <dcterms:modified xsi:type="dcterms:W3CDTF">2026-03-19T13:21:27Z</dcterms:modified>
</cp:coreProperties>
</file>